
<file path=[Content_Types].xml><?xml version="1.0" encoding="utf-8"?>
<Types xmlns="http://schemas.openxmlformats.org/package/2006/content-types">
  <Override PartName="/xl/charts/chart6.xml" ContentType="application/vnd.openxmlformats-officedocument.drawingml.chart+xml"/>
  <Override PartName="/xl/charts/style8.xml" ContentType="application/vnd.ms-office.chartstyle+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style6.xml" ContentType="application/vnd.ms-office.chartstyle+xml"/>
  <Override PartName="/xl/charts/style7.xml" ContentType="application/vnd.ms-office.chartstyle+xml"/>
  <Override PartName="/xl/charts/chart2.xml" ContentType="application/vnd.openxmlformats-officedocument.drawingml.chart+xml"/>
  <Override PartName="/xl/charts/chart3.xml" ContentType="application/vnd.openxmlformats-officedocument.drawingml.chart+xml"/>
  <Override PartName="/xl/charts/style4.xml" ContentType="application/vnd.ms-office.chartstyle+xml"/>
  <Override PartName="/xl/charts/style5.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olors8.xml" ContentType="application/vnd.ms-office.chartcolorstyle+xml"/>
  <Override PartName="/xl/charts/colors9.xml" ContentType="application/vnd.ms-office.chartcolorstyle+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xl/charts/colors11.xml" ContentType="application/vnd.ms-office.chartcolorstyle+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charts/colors10.xml" ContentType="application/vnd.ms-office.chartcolorstyle+xml"/>
  <Override PartName="/xl/charts/style10.xml" ContentType="application/vnd.ms-office.chartstyle+xml"/>
  <Override PartName="/xl/charts/style11.xml" ContentType="application/vnd.ms-office.chart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olors1.xml" ContentType="application/vnd.ms-office.chartcolorstyle+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updateLinks="never" defaultThemeVersion="124226"/>
  <bookViews>
    <workbookView xWindow="0" yWindow="1380" windowWidth="15360" windowHeight="7350" tabRatio="836" activeTab="1"/>
  </bookViews>
  <sheets>
    <sheet name="Upute" sheetId="2" r:id="rId1"/>
    <sheet name="Plan 2016-2018" sheetId="1" r:id="rId2"/>
    <sheet name="Ukupno po sektorima" sheetId="8" r:id="rId3"/>
    <sheet name="Ukupno po godinama" sheetId="5" r:id="rId4"/>
    <sheet name="Ukupno po A-E klasama" sheetId="10" r:id="rId5"/>
  </sheets>
  <definedNames>
    <definedName name="_xlnm._FilterDatabase" localSheetId="1" hidden="1">'Plan 2016-2018'!$A$2:$Z$5</definedName>
    <definedName name="_xlnm.Print_Area" localSheetId="1">'Plan 2016-2018'!$A$1:$Z$65</definedName>
  </definedNames>
  <calcPr calcId="125725"/>
</workbook>
</file>

<file path=xl/calcChain.xml><?xml version="1.0" encoding="utf-8"?>
<calcChain xmlns="http://schemas.openxmlformats.org/spreadsheetml/2006/main">
  <c r="R47" i="1"/>
  <c r="R46"/>
  <c r="R59"/>
  <c r="R53" l="1"/>
  <c r="R39"/>
  <c r="R16"/>
  <c r="T64"/>
  <c r="S64"/>
  <c r="Q64"/>
  <c r="P64"/>
  <c r="O64"/>
  <c r="M64"/>
  <c r="K64"/>
  <c r="L64"/>
  <c r="I62"/>
  <c r="D64" l="1"/>
  <c r="F64"/>
  <c r="G64"/>
  <c r="H64"/>
  <c r="U29"/>
  <c r="R29"/>
  <c r="I29"/>
  <c r="E29" s="1"/>
  <c r="R54"/>
  <c r="U54" s="1"/>
  <c r="I54"/>
  <c r="E54" l="1"/>
  <c r="R7" l="1"/>
  <c r="U7" s="1"/>
  <c r="I7"/>
  <c r="E7" l="1"/>
  <c r="I53" l="1"/>
  <c r="U53"/>
  <c r="E53" l="1"/>
  <c r="I21"/>
  <c r="R21"/>
  <c r="U21" s="1"/>
  <c r="E21" l="1"/>
  <c r="R28" l="1"/>
  <c r="R25"/>
  <c r="R20"/>
  <c r="R43" l="1"/>
  <c r="R8" l="1"/>
  <c r="R13" l="1"/>
  <c r="U48" l="1"/>
  <c r="I48"/>
  <c r="I51"/>
  <c r="U51"/>
  <c r="E48" l="1"/>
  <c r="E51"/>
  <c r="I63"/>
  <c r="U63"/>
  <c r="U62"/>
  <c r="E62" s="1"/>
  <c r="E63" l="1"/>
  <c r="AA72"/>
  <c r="U49"/>
  <c r="I49"/>
  <c r="E49" l="1"/>
  <c r="R15"/>
  <c r="U13" l="1"/>
  <c r="R9" l="1"/>
  <c r="U9" s="1"/>
  <c r="R10"/>
  <c r="U10" s="1"/>
  <c r="R11"/>
  <c r="U11" s="1"/>
  <c r="R12"/>
  <c r="U12" s="1"/>
  <c r="R14"/>
  <c r="U14" s="1"/>
  <c r="U15"/>
  <c r="U16"/>
  <c r="R17"/>
  <c r="U17" s="1"/>
  <c r="R18"/>
  <c r="U18" s="1"/>
  <c r="R19"/>
  <c r="U19" s="1"/>
  <c r="U20"/>
  <c r="R22"/>
  <c r="U22" s="1"/>
  <c r="R23"/>
  <c r="U23" s="1"/>
  <c r="R24"/>
  <c r="U24" s="1"/>
  <c r="U25"/>
  <c r="R26"/>
  <c r="R27"/>
  <c r="U27" s="1"/>
  <c r="U28"/>
  <c r="R30"/>
  <c r="U30" s="1"/>
  <c r="R31"/>
  <c r="U31" s="1"/>
  <c r="R32"/>
  <c r="U32" s="1"/>
  <c r="R33"/>
  <c r="U33" s="1"/>
  <c r="R34"/>
  <c r="U34" s="1"/>
  <c r="R35"/>
  <c r="U35" s="1"/>
  <c r="R36"/>
  <c r="U36" s="1"/>
  <c r="R37"/>
  <c r="U37" s="1"/>
  <c r="R38"/>
  <c r="U38" s="1"/>
  <c r="U40"/>
  <c r="R41"/>
  <c r="U41" s="1"/>
  <c r="R42"/>
  <c r="U42" s="1"/>
  <c r="U43"/>
  <c r="R44"/>
  <c r="U44" s="1"/>
  <c r="R45"/>
  <c r="U45" s="1"/>
  <c r="U46"/>
  <c r="U47"/>
  <c r="R50"/>
  <c r="U50" s="1"/>
  <c r="R52"/>
  <c r="U52" s="1"/>
  <c r="U55"/>
  <c r="R56"/>
  <c r="U56" s="1"/>
  <c r="R57"/>
  <c r="U57" s="1"/>
  <c r="R58"/>
  <c r="U58" s="1"/>
  <c r="U59"/>
  <c r="R60"/>
  <c r="U60" s="1"/>
  <c r="U61"/>
  <c r="U39"/>
  <c r="I8"/>
  <c r="I9"/>
  <c r="I10"/>
  <c r="I11"/>
  <c r="I12"/>
  <c r="I13"/>
  <c r="I14"/>
  <c r="I15"/>
  <c r="I16"/>
  <c r="I17"/>
  <c r="I18"/>
  <c r="I19"/>
  <c r="I20"/>
  <c r="I22"/>
  <c r="I23"/>
  <c r="I24"/>
  <c r="I25"/>
  <c r="I26"/>
  <c r="I27"/>
  <c r="I28"/>
  <c r="I30"/>
  <c r="I31"/>
  <c r="I32"/>
  <c r="I33"/>
  <c r="I34"/>
  <c r="I35"/>
  <c r="I36"/>
  <c r="I37"/>
  <c r="I38"/>
  <c r="I39"/>
  <c r="I40"/>
  <c r="I41"/>
  <c r="I42"/>
  <c r="I43"/>
  <c r="I44"/>
  <c r="I45"/>
  <c r="I46"/>
  <c r="I47"/>
  <c r="I50"/>
  <c r="I52"/>
  <c r="I55"/>
  <c r="I56"/>
  <c r="I57"/>
  <c r="I58"/>
  <c r="I59"/>
  <c r="I60"/>
  <c r="I61"/>
  <c r="I64" l="1"/>
  <c r="U26"/>
  <c r="E26" s="1"/>
  <c r="R64"/>
  <c r="E11"/>
  <c r="E9"/>
  <c r="E44"/>
  <c r="E39"/>
  <c r="E35"/>
  <c r="E41"/>
  <c r="E33"/>
  <c r="E37"/>
  <c r="E43"/>
  <c r="E57"/>
  <c r="E32"/>
  <c r="E15"/>
  <c r="E13"/>
  <c r="E61"/>
  <c r="E59"/>
  <c r="E55"/>
  <c r="E47"/>
  <c r="E45"/>
  <c r="E30"/>
  <c r="E28"/>
  <c r="E24"/>
  <c r="E22"/>
  <c r="E17"/>
  <c r="E50"/>
  <c r="U8"/>
  <c r="E8" s="1"/>
  <c r="E19"/>
  <c r="E10"/>
  <c r="E12"/>
  <c r="E14"/>
  <c r="E16"/>
  <c r="E18"/>
  <c r="E20"/>
  <c r="E23"/>
  <c r="E25"/>
  <c r="E27"/>
  <c r="E31"/>
  <c r="E34"/>
  <c r="E36"/>
  <c r="E38"/>
  <c r="E40"/>
  <c r="E42"/>
  <c r="E46"/>
  <c r="E52"/>
  <c r="E56"/>
  <c r="E58"/>
  <c r="E60"/>
  <c r="K8" i="10"/>
  <c r="M12"/>
  <c r="M11"/>
  <c r="M10"/>
  <c r="M9"/>
  <c r="M8"/>
  <c r="L11"/>
  <c r="L10"/>
  <c r="L9"/>
  <c r="L8"/>
  <c r="K10"/>
  <c r="K9"/>
  <c r="L12"/>
  <c r="K7"/>
  <c r="I11"/>
  <c r="I10"/>
  <c r="I9"/>
  <c r="I8"/>
  <c r="H11"/>
  <c r="H10"/>
  <c r="H9"/>
  <c r="H8"/>
  <c r="I12"/>
  <c r="H12"/>
  <c r="G11"/>
  <c r="G10"/>
  <c r="G9"/>
  <c r="G8"/>
  <c r="G12"/>
  <c r="L7"/>
  <c r="I7"/>
  <c r="H7"/>
  <c r="G7"/>
  <c r="U64" i="1" l="1"/>
  <c r="E64"/>
  <c r="N9" i="10"/>
  <c r="N10"/>
  <c r="J7"/>
  <c r="J12"/>
  <c r="J11"/>
  <c r="J8"/>
  <c r="N8"/>
  <c r="J9"/>
  <c r="J10"/>
  <c r="C12"/>
  <c r="C11"/>
  <c r="E10"/>
  <c r="C10"/>
  <c r="E9"/>
  <c r="C9"/>
  <c r="C8"/>
  <c r="M7"/>
  <c r="N7" s="1"/>
  <c r="L13"/>
  <c r="H13"/>
  <c r="G13"/>
  <c r="E7"/>
  <c r="C7"/>
  <c r="U9" i="8"/>
  <c r="T9"/>
  <c r="S9"/>
  <c r="E22" i="5" s="1"/>
  <c r="R9" i="8"/>
  <c r="E15" i="5" s="1"/>
  <c r="Q9" i="8"/>
  <c r="E8" i="5" s="1"/>
  <c r="P9" i="8"/>
  <c r="O9"/>
  <c r="N9"/>
  <c r="M9"/>
  <c r="L9"/>
  <c r="K9"/>
  <c r="J9"/>
  <c r="I9"/>
  <c r="H9"/>
  <c r="G9"/>
  <c r="D22" i="5" s="1"/>
  <c r="F9" i="8"/>
  <c r="D15" i="5" s="1"/>
  <c r="E9" i="8"/>
  <c r="D8" i="5" s="1"/>
  <c r="C9" i="8"/>
  <c r="U8"/>
  <c r="S8"/>
  <c r="E21" i="5" s="1"/>
  <c r="R8" i="8"/>
  <c r="E14" i="5" s="1"/>
  <c r="P8" i="8"/>
  <c r="O8"/>
  <c r="N8"/>
  <c r="M8"/>
  <c r="L8"/>
  <c r="K8"/>
  <c r="J8"/>
  <c r="I8"/>
  <c r="H8"/>
  <c r="G8"/>
  <c r="D21" i="5" s="1"/>
  <c r="F8" i="8"/>
  <c r="D14" i="5" s="1"/>
  <c r="E8" i="8"/>
  <c r="D7" i="5" s="1"/>
  <c r="C8" i="8"/>
  <c r="U7"/>
  <c r="S7"/>
  <c r="R7"/>
  <c r="E13" i="5" s="1"/>
  <c r="P7" i="8"/>
  <c r="O7"/>
  <c r="N7"/>
  <c r="M7"/>
  <c r="L7"/>
  <c r="K7"/>
  <c r="J7"/>
  <c r="I7"/>
  <c r="G7"/>
  <c r="F7"/>
  <c r="D13" i="5" s="1"/>
  <c r="E7" i="8"/>
  <c r="D6" i="5" s="1"/>
  <c r="C7" i="8"/>
  <c r="N64" i="1"/>
  <c r="J64"/>
  <c r="Q8" i="8"/>
  <c r="E7" i="5" s="1"/>
  <c r="H7" i="8" l="1"/>
  <c r="H10" s="1"/>
  <c r="U10"/>
  <c r="K11" i="10"/>
  <c r="N11" s="1"/>
  <c r="L10" i="8"/>
  <c r="Q7"/>
  <c r="E6" i="5" s="1"/>
  <c r="E9" s="1"/>
  <c r="I10" i="8"/>
  <c r="M10"/>
  <c r="J10"/>
  <c r="D9"/>
  <c r="N10"/>
  <c r="K10"/>
  <c r="O10"/>
  <c r="G10"/>
  <c r="S10"/>
  <c r="E20" i="5"/>
  <c r="E23" s="1"/>
  <c r="P10" i="8"/>
  <c r="D20" i="5"/>
  <c r="D23" s="1"/>
  <c r="C15"/>
  <c r="F10" i="8"/>
  <c r="C22" i="5"/>
  <c r="C21"/>
  <c r="E16"/>
  <c r="C14"/>
  <c r="R10" i="8"/>
  <c r="C13" i="5"/>
  <c r="C7"/>
  <c r="T8" i="8"/>
  <c r="K12" i="10"/>
  <c r="C8" i="5"/>
  <c r="D9"/>
  <c r="E10" i="8"/>
  <c r="C10"/>
  <c r="C13" i="10"/>
  <c r="D9" s="1"/>
  <c r="I13"/>
  <c r="J13" s="1"/>
  <c r="D16" i="5"/>
  <c r="M13" i="10"/>
  <c r="C6" i="5" l="1"/>
  <c r="C9" s="1"/>
  <c r="Q10" i="8"/>
  <c r="D8"/>
  <c r="E11" i="10"/>
  <c r="E25" i="5"/>
  <c r="C20"/>
  <c r="C23" s="1"/>
  <c r="C16"/>
  <c r="N12" i="10"/>
  <c r="K13"/>
  <c r="N13" s="1"/>
  <c r="D25" i="5"/>
  <c r="D7" i="10"/>
  <c r="D12"/>
  <c r="D11"/>
  <c r="D10"/>
  <c r="D8"/>
  <c r="E12"/>
  <c r="C25" i="5" l="1"/>
  <c r="D13" i="10"/>
  <c r="E8"/>
  <c r="T7" i="8"/>
  <c r="T10" s="1"/>
  <c r="E13" i="10" l="1"/>
  <c r="F8" s="1"/>
  <c r="D7" i="8"/>
  <c r="D10" s="1"/>
  <c r="F11" i="10" l="1"/>
  <c r="F12"/>
  <c r="F10"/>
  <c r="F9"/>
  <c r="F7"/>
  <c r="F13" l="1"/>
</calcChain>
</file>

<file path=xl/comments1.xml><?xml version="1.0" encoding="utf-8"?>
<comments xmlns="http://schemas.openxmlformats.org/spreadsheetml/2006/main">
  <authors>
    <author>ILDP</author>
  </authors>
  <commentList>
    <comment ref="C2" authorId="0">
      <text>
        <r>
          <rPr>
            <b/>
            <sz val="9"/>
            <color indexed="81"/>
            <rFont val="Tahoma"/>
            <family val="2"/>
          </rPr>
          <t>ILDP:</t>
        </r>
        <r>
          <rPr>
            <sz val="9"/>
            <color indexed="81"/>
            <rFont val="Tahoma"/>
            <family val="2"/>
          </rPr>
          <t xml:space="preserve">
Upisuje se ocekivani krajnji  ishod sa zavrsetkom realizacije projekta. Ukoliko se radi o projektu ili mjeri koji svake godine imaju isti ishod,moguce je upisati godisnji ishod uz napomenu da se radi o godisnjem ishodu. </t>
        </r>
      </text>
    </comment>
    <comment ref="V2" authorId="0">
      <text>
        <r>
          <rPr>
            <b/>
            <sz val="9"/>
            <color indexed="81"/>
            <rFont val="Tahoma"/>
            <family val="2"/>
          </rPr>
          <t>ILDP:</t>
        </r>
        <r>
          <rPr>
            <sz val="9"/>
            <color indexed="81"/>
            <rFont val="Tahoma"/>
            <family val="2"/>
          </rPr>
          <t xml:space="preserve">
U kolonu nosioci implementacije upisuju se institucije, organizacije, javna preduzeca, NVO-ovi i sl koji vrse implementaciju projekta na terenu. Implementator naravno moze biti i Opstina. U kolonu Opstinsko odjeljenje odgovorno za implementaciju se upisuje odjeljenje ili sluzba koja prati implementaciju ili sama implementira projekat.</t>
        </r>
      </text>
    </comment>
    <comment ref="Y2" authorId="0">
      <text>
        <r>
          <rPr>
            <b/>
            <sz val="9"/>
            <color indexed="81"/>
            <rFont val="Tahoma"/>
            <family val="2"/>
          </rPr>
          <t>ILDP:</t>
        </r>
        <r>
          <rPr>
            <sz val="9"/>
            <color indexed="81"/>
            <rFont val="Tahoma"/>
            <family val="2"/>
          </rPr>
          <t xml:space="preserve">
Klasifikacija projekta se odnosi na A,B,C,D,E klasifikaciju projekata koji se finansiraju iz eksternih izvora.Dostupne kategorije i njihove oznake se nalaze u fus noti tabele.</t>
        </r>
      </text>
    </comment>
  </commentList>
</comments>
</file>

<file path=xl/sharedStrings.xml><?xml version="1.0" encoding="utf-8"?>
<sst xmlns="http://schemas.openxmlformats.org/spreadsheetml/2006/main" count="606" uniqueCount="349">
  <si>
    <t>Finansiranje iz ostalih izvora</t>
  </si>
  <si>
    <t>god. I</t>
  </si>
  <si>
    <t>god. II</t>
  </si>
  <si>
    <t>god. III</t>
  </si>
  <si>
    <t>ukupno (I+II+III)</t>
  </si>
  <si>
    <t>Kredit</t>
  </si>
  <si>
    <t>Ostalo</t>
  </si>
  <si>
    <t>Ukupni orijent. izdaci (do završetka projekta)</t>
  </si>
  <si>
    <t>Ukupni predviđeni izdaci  (za III godine)</t>
  </si>
  <si>
    <t>Nosioci implementacije</t>
  </si>
  <si>
    <t>Oznaka sektora</t>
  </si>
  <si>
    <t>ES</t>
  </si>
  <si>
    <t xml:space="preserve">Sektor </t>
  </si>
  <si>
    <t>Ekonomski sektor</t>
  </si>
  <si>
    <t>Društveni sektor</t>
  </si>
  <si>
    <t>U K U P N O</t>
  </si>
  <si>
    <t>Napomena: Podaci u tabeli "Rekapitulacija" računaju se ispravno ukoliko su u pomoćnu kolonu "Plana Implementacije" pravilno unešene oznake sektora (na sljedeći način: ES, DS, SO).</t>
  </si>
  <si>
    <t>U K U P N O:</t>
  </si>
  <si>
    <t>Pregled po godinama</t>
  </si>
  <si>
    <t>Ukupno</t>
  </si>
  <si>
    <t>Ukupno I god.</t>
  </si>
  <si>
    <t>Ukupno II god.</t>
  </si>
  <si>
    <t>Ukupno III god.</t>
  </si>
  <si>
    <t>Entitet Kanton</t>
  </si>
  <si>
    <t>Država</t>
  </si>
  <si>
    <t>Javna poduzeca</t>
  </si>
  <si>
    <t>Privatni izvori</t>
  </si>
  <si>
    <t>IPA</t>
  </si>
  <si>
    <t>Donatori</t>
  </si>
  <si>
    <t>Pregled ostalih izvora po godinama</t>
  </si>
  <si>
    <t>5=9+21</t>
  </si>
  <si>
    <t>9=6+7+8</t>
  </si>
  <si>
    <t>21=18+19+20</t>
  </si>
  <si>
    <t>REKAPITULACIJA  PO SEKTORIMA (Plan Implementacije I + II + III god.)</t>
  </si>
  <si>
    <t>Rekapitulacija po godinama (Plan Implementacije I + II + III god.)</t>
  </si>
  <si>
    <t>Finansiranje iz budžeta JLS</t>
  </si>
  <si>
    <t>Sektor okoliša / zaštite životne sredine</t>
  </si>
  <si>
    <t>U K U P N O  (I + II + III)</t>
  </si>
  <si>
    <t>FORMULE NE TREBA BRISATI ILI PODATKE RUČNO UNOSITI U POLJA PREDVIĐENA ZA FORMULE !</t>
  </si>
  <si>
    <t>VAŽNE NAPOMENE !</t>
  </si>
  <si>
    <r>
      <t>Tabela "Plan 20</t>
    </r>
    <r>
      <rPr>
        <b/>
        <sz val="11"/>
        <color rgb="FFFF0000"/>
        <rFont val="Calibri"/>
        <family val="2"/>
        <scheme val="minor"/>
      </rPr>
      <t>xx</t>
    </r>
    <r>
      <rPr>
        <b/>
        <sz val="11"/>
        <rFont val="Calibri"/>
        <family val="2"/>
        <scheme val="minor"/>
      </rPr>
      <t xml:space="preserve"> - 20</t>
    </r>
    <r>
      <rPr>
        <b/>
        <sz val="11"/>
        <color rgb="FFFF0000"/>
        <rFont val="Calibri"/>
        <family val="2"/>
        <scheme val="minor"/>
      </rPr>
      <t>xx</t>
    </r>
    <r>
      <rPr>
        <b/>
        <sz val="11"/>
        <rFont val="Calibri"/>
        <family val="2"/>
        <scheme val="minor"/>
      </rPr>
      <t>":</t>
    </r>
  </si>
  <si>
    <r>
      <t>Nakon što se u tabelu "Plan 20</t>
    </r>
    <r>
      <rPr>
        <sz val="12"/>
        <color rgb="FFFF0000"/>
        <rFont val="Calibri"/>
        <family val="2"/>
        <scheme val="minor"/>
      </rPr>
      <t>xx</t>
    </r>
    <r>
      <rPr>
        <sz val="12"/>
        <rFont val="Calibri"/>
        <family val="2"/>
        <scheme val="minor"/>
      </rPr>
      <t>-20</t>
    </r>
    <r>
      <rPr>
        <sz val="12"/>
        <color rgb="FFFF0000"/>
        <rFont val="Calibri"/>
        <family val="2"/>
        <scheme val="minor"/>
      </rPr>
      <t>xx</t>
    </r>
    <r>
      <rPr>
        <sz val="12"/>
        <rFont val="Calibri"/>
        <family val="2"/>
        <scheme val="minor"/>
      </rPr>
      <t>" unesu novi redovi potrebno je u kolone 5, 9, 19, 21 (označene plavom bojom) kopirati relevantne formule za računanje zbira (</t>
    </r>
    <r>
      <rPr>
        <i/>
        <sz val="12"/>
        <rFont val="Calibri"/>
        <family val="2"/>
        <scheme val="minor"/>
      </rPr>
      <t>pozicioniranjem mišem na polje koje sadrži formulu koja se želi kopirati + Ctrl C te kopiranje u željeno polje + Ctrl V</t>
    </r>
    <r>
      <rPr>
        <sz val="12"/>
        <rFont val="Calibri"/>
        <family val="2"/>
        <scheme val="minor"/>
      </rPr>
      <t>).</t>
    </r>
  </si>
  <si>
    <t>18=Zbir 10-17</t>
  </si>
  <si>
    <t>Struktura ostalih izvora za I.god.</t>
  </si>
  <si>
    <t>Projekat / mjera (vrijeme trajanja)</t>
  </si>
  <si>
    <t>Ukupni ishodi</t>
  </si>
  <si>
    <t>Veza sa strateškim i sektorskim ciljem/ ciljevima</t>
  </si>
  <si>
    <t>Godina početka impl. i A-E klasifikacija</t>
  </si>
  <si>
    <t>Broj projekata</t>
  </si>
  <si>
    <t>Vrsta</t>
  </si>
  <si>
    <t>Projekti</t>
  </si>
  <si>
    <t>% od  svih</t>
  </si>
  <si>
    <t>Vrijednost</t>
  </si>
  <si>
    <t>% od  ukupno</t>
  </si>
  <si>
    <r>
      <t xml:space="preserve">REKAPITULACIJA PO </t>
    </r>
    <r>
      <rPr>
        <b/>
        <sz val="11"/>
        <color rgb="FFFF0000"/>
        <rFont val="Arial"/>
        <family val="2"/>
      </rPr>
      <t xml:space="preserve">IZVORIMA FINANSIRANJA </t>
    </r>
    <r>
      <rPr>
        <b/>
        <sz val="11"/>
        <rFont val="Arial"/>
        <family val="2"/>
      </rPr>
      <t xml:space="preserve"> (Plan Implementacije I + II + III god.)</t>
    </r>
  </si>
  <si>
    <t>Projekti koji se u potpunosti finansiraju iz budzeta JLS.</t>
  </si>
  <si>
    <r>
      <t>Da bi se kumulativni podaci u pomoćnim tabelama "Ukupno po sektorima", "Ukupno po godinama" i "Ukupno po A-E klasifikaciji " ispravno prikazali (ili izračunali) potrebno je da se u tabelu "Plan 20</t>
    </r>
    <r>
      <rPr>
        <sz val="12"/>
        <color rgb="FFFF0000"/>
        <rFont val="Calibri"/>
        <family val="2"/>
        <scheme val="minor"/>
      </rPr>
      <t>xx</t>
    </r>
    <r>
      <rPr>
        <sz val="12"/>
        <rFont val="Calibri"/>
        <family val="2"/>
        <scheme val="minor"/>
      </rPr>
      <t>-20</t>
    </r>
    <r>
      <rPr>
        <sz val="12"/>
        <color rgb="FFFF0000"/>
        <rFont val="Calibri"/>
        <family val="2"/>
        <scheme val="minor"/>
      </rPr>
      <t>xx</t>
    </r>
    <r>
      <rPr>
        <sz val="12"/>
        <rFont val="Calibri"/>
        <family val="2"/>
        <scheme val="minor"/>
      </rPr>
      <t>" unesu odgovarajuće oznake sektora (</t>
    </r>
    <r>
      <rPr>
        <i/>
        <sz val="12"/>
        <rFont val="Calibri"/>
        <family val="2"/>
        <scheme val="minor"/>
      </rPr>
      <t>na sljedeći način: ES, DS, SO</t>
    </r>
    <r>
      <rPr>
        <sz val="12"/>
        <rFont val="Calibri"/>
        <family val="2"/>
        <scheme val="minor"/>
      </rPr>
      <t>), oznake godina i oznake A-E klasifikacije.</t>
    </r>
  </si>
  <si>
    <r>
      <t>Kako bi se osiguralo da se formule u pomoćnim tabelama ne poremete ili slučajno obrišu ove tabele su zaštičene ("</t>
    </r>
    <r>
      <rPr>
        <i/>
        <sz val="12"/>
        <rFont val="Calibri"/>
        <family val="2"/>
        <scheme val="minor"/>
      </rPr>
      <t>zaključane"</t>
    </r>
    <r>
      <rPr>
        <sz val="12"/>
        <rFont val="Calibri"/>
        <family val="2"/>
        <scheme val="minor"/>
      </rPr>
      <t>). U slučaju potrebe za izmjenama možete kontaktirati terensku kancelariju ILDP projekta.</t>
    </r>
  </si>
  <si>
    <r>
      <rPr>
        <sz val="9"/>
        <color rgb="FFFF0000"/>
        <rFont val="Calibri"/>
        <family val="2"/>
        <scheme val="minor"/>
      </rPr>
      <t>A</t>
    </r>
    <r>
      <rPr>
        <sz val="9"/>
        <color theme="1"/>
        <rFont val="Calibri"/>
        <family val="2"/>
        <charset val="238"/>
        <scheme val="minor"/>
      </rPr>
      <t>-projekti za koje nema ideje od kuda bi se mogli finansirati;</t>
    </r>
  </si>
  <si>
    <r>
      <rPr>
        <sz val="9"/>
        <color rgb="FFFF0000"/>
        <rFont val="Calibri"/>
        <family val="2"/>
        <scheme val="minor"/>
      </rPr>
      <t>B-</t>
    </r>
    <r>
      <rPr>
        <sz val="9"/>
        <color theme="1"/>
        <rFont val="Calibri"/>
        <family val="2"/>
        <charset val="238"/>
        <scheme val="minor"/>
      </rPr>
      <t>projekti za koje ima ideje ko bi mogao biti donator ali nije napravljen projektni prijedlog i nije aplicirano;</t>
    </r>
  </si>
  <si>
    <r>
      <rPr>
        <sz val="9"/>
        <color rgb="FFFF0000"/>
        <rFont val="Calibri"/>
        <family val="2"/>
        <scheme val="minor"/>
      </rPr>
      <t>C</t>
    </r>
    <r>
      <rPr>
        <sz val="9"/>
        <color theme="1"/>
        <rFont val="Calibri"/>
        <family val="2"/>
        <charset val="238"/>
        <scheme val="minor"/>
      </rPr>
      <t>-projekti za koje ima ideja ko bi mogao biti donator, za koje je napravljen projektni prijedlog  i aplicirano je ali nema povratne informacije;</t>
    </r>
  </si>
  <si>
    <r>
      <rPr>
        <sz val="9"/>
        <color rgb="FFFF0000"/>
        <rFont val="Calibri"/>
        <family val="2"/>
        <scheme val="minor"/>
      </rPr>
      <t>D</t>
    </r>
    <r>
      <rPr>
        <sz val="9"/>
        <color theme="1"/>
        <rFont val="Calibri"/>
        <family val="2"/>
        <charset val="238"/>
        <scheme val="minor"/>
      </rPr>
      <t>-projekti za koje ima ideja ko bi mogao biti donator, za koje je napravljen projektni prijedlog i aplicirano je te je dobivena povratna informacija o finansiranju;</t>
    </r>
  </si>
  <si>
    <r>
      <rPr>
        <sz val="9"/>
        <color rgb="FFFF0000"/>
        <rFont val="Calibri"/>
        <family val="2"/>
        <scheme val="minor"/>
      </rPr>
      <t>E</t>
    </r>
    <r>
      <rPr>
        <sz val="9"/>
        <color theme="1"/>
        <rFont val="Calibri"/>
        <family val="2"/>
        <charset val="238"/>
        <scheme val="minor"/>
      </rPr>
      <t>-projekti za koje je u pisanoj formi potvrđeno finansiranje i osigurana sredstva.</t>
    </r>
  </si>
  <si>
    <t>Napomena: Podaci u tabeli "Rekapitulacija" računaju se ispravno ukoliko su u pomoćnu kolonu "Plana Implementacije" pravilno unešene godine te oznake "A-E" klasifikacije, npr. "2015 (D)". Za projekte koji se u cijelosti finsiraju iz budzeta unosi se samo godina početka projekta a ne unosi se oznaka "A-E" klasifikacije.</t>
  </si>
  <si>
    <t>Sektor okoliša /zaštite životne sredine</t>
  </si>
  <si>
    <t>Svi grafikoni iz pomoćnih tabela mogu se kopirati (copy/paste metodom) u ostale dokumente pripremljene u MS Word-u, Power point-u ili Excelu.</t>
  </si>
  <si>
    <t>Kopiranje grafikona iz pomoćnih tabela u ostale dokumente</t>
  </si>
  <si>
    <t>Pomoćne tabele</t>
  </si>
  <si>
    <r>
      <rPr>
        <b/>
        <sz val="10.5"/>
        <rFont val="Calibri"/>
        <family val="2"/>
        <scheme val="minor"/>
      </rPr>
      <t>A-</t>
    </r>
    <r>
      <rPr>
        <sz val="10.5"/>
        <rFont val="Calibri"/>
        <family val="2"/>
        <scheme val="minor"/>
      </rPr>
      <t xml:space="preserve"> projekti za koje nema ideje od kuda bi se mogli finansirati;</t>
    </r>
  </si>
  <si>
    <r>
      <rPr>
        <b/>
        <sz val="10.5"/>
        <rFont val="Calibri"/>
        <family val="2"/>
        <scheme val="minor"/>
      </rPr>
      <t>B</t>
    </r>
    <r>
      <rPr>
        <sz val="10.5"/>
        <rFont val="Calibri"/>
        <family val="2"/>
        <scheme val="minor"/>
      </rPr>
      <t>- projekti za koje ima ideje ko bi mogao biti donator ali nije napravljen projektni prijedlog i nije aplicirano;</t>
    </r>
  </si>
  <si>
    <r>
      <rPr>
        <b/>
        <sz val="10.5"/>
        <rFont val="Calibri"/>
        <family val="2"/>
        <scheme val="minor"/>
      </rPr>
      <t>C</t>
    </r>
    <r>
      <rPr>
        <sz val="10.5"/>
        <rFont val="Calibri"/>
        <family val="2"/>
        <scheme val="minor"/>
      </rPr>
      <t>-projekti za koje ima ideja ko bi mogao biti donator i za koje je napravljen projektni prijedlog i aplicirano je ali nema nikakve povratne informacije;</t>
    </r>
  </si>
  <si>
    <r>
      <rPr>
        <b/>
        <sz val="10.5"/>
        <rFont val="Calibri"/>
        <family val="2"/>
        <scheme val="minor"/>
      </rPr>
      <t>D</t>
    </r>
    <r>
      <rPr>
        <sz val="10.5"/>
        <rFont val="Calibri"/>
        <family val="2"/>
        <scheme val="minor"/>
      </rPr>
      <t>- projekti za koje ima ideja ko bi mogao biti donator i za koje je napravljen projektni prijedlog i aplicirano je te je dobijena potvrdna povratna informacija o finansiranju;</t>
    </r>
  </si>
  <si>
    <r>
      <rPr>
        <b/>
        <sz val="10.5"/>
        <rFont val="Calibri"/>
        <family val="2"/>
        <scheme val="minor"/>
      </rPr>
      <t>E</t>
    </r>
    <r>
      <rPr>
        <sz val="10.5"/>
        <rFont val="Calibri"/>
        <family val="2"/>
        <scheme val="minor"/>
      </rPr>
      <t xml:space="preserve"> - projekti za koje je u pisanoj formi potvrđeno finansiranje i osigurana sredstva;</t>
    </r>
  </si>
  <si>
    <t xml:space="preserve">KLASIFIKACIJA PROJEKATA </t>
  </si>
  <si>
    <t>(koji su predviđeni za finansiranje dijelom ili u potpunosti iz eksternih izvora)</t>
  </si>
  <si>
    <t>DS</t>
  </si>
  <si>
    <t>SO</t>
  </si>
  <si>
    <r>
      <t>Ukoliko je broj redova (za projekte i mjere) nedovoljan u tabeli "Plan 20</t>
    </r>
    <r>
      <rPr>
        <sz val="12"/>
        <color rgb="FFFF0000"/>
        <rFont val="Calibri"/>
        <family val="2"/>
        <scheme val="minor"/>
      </rPr>
      <t>xx</t>
    </r>
    <r>
      <rPr>
        <sz val="12"/>
        <rFont val="Calibri"/>
        <family val="2"/>
        <scheme val="minor"/>
      </rPr>
      <t>-20</t>
    </r>
    <r>
      <rPr>
        <sz val="12"/>
        <color rgb="FFFF0000"/>
        <rFont val="Calibri"/>
        <family val="2"/>
        <scheme val="minor"/>
      </rPr>
      <t>xx</t>
    </r>
    <r>
      <rPr>
        <sz val="12"/>
        <rFont val="Calibri"/>
        <family val="2"/>
        <scheme val="minor"/>
      </rPr>
      <t>", željeni broj novih redova se unosi (</t>
    </r>
    <r>
      <rPr>
        <i/>
        <sz val="12"/>
        <rFont val="Calibri"/>
        <family val="2"/>
        <scheme val="minor"/>
      </rPr>
      <t>"Insert"</t>
    </r>
    <r>
      <rPr>
        <sz val="12"/>
        <rFont val="Calibri"/>
        <family val="2"/>
        <scheme val="minor"/>
      </rPr>
      <t>) tako što se pozicionira na pretposljednji red u tabeli (označen sivom bojom) te se unesu novi redovi  (</t>
    </r>
    <r>
      <rPr>
        <i/>
        <sz val="12"/>
        <rFont val="Calibri"/>
        <family val="2"/>
        <scheme val="minor"/>
      </rPr>
      <t>desni klik mišem + insert</t>
    </r>
    <r>
      <rPr>
        <sz val="12"/>
        <rFont val="Calibri"/>
        <family val="2"/>
        <scheme val="minor"/>
      </rPr>
      <t>). Unošenjem novih redova na ovaj način se osigurava "veza" tabele "Plan 20</t>
    </r>
    <r>
      <rPr>
        <sz val="12"/>
        <color rgb="FFFF0000"/>
        <rFont val="Calibri"/>
        <family val="2"/>
        <scheme val="minor"/>
      </rPr>
      <t>xx</t>
    </r>
    <r>
      <rPr>
        <sz val="12"/>
        <rFont val="Calibri"/>
        <family val="2"/>
        <scheme val="minor"/>
      </rPr>
      <t>-20</t>
    </r>
    <r>
      <rPr>
        <sz val="12"/>
        <color rgb="FFFF0000"/>
        <rFont val="Calibri"/>
        <family val="2"/>
        <scheme val="minor"/>
      </rPr>
      <t>xx</t>
    </r>
    <r>
      <rPr>
        <sz val="12"/>
        <rFont val="Calibri"/>
        <family val="2"/>
        <scheme val="minor"/>
      </rPr>
      <t>" i pomoćnih tabela "Ukupno po sektorima" i "Ukupno po godinama" te omogućava ispravan pregled kumulativnih podataka u pomoćnim tabelama.</t>
    </r>
  </si>
  <si>
    <t>Veza sa budžetom i/ili oznaka eksternog izvora finansiranja</t>
  </si>
  <si>
    <t>SPUSKIPP</t>
  </si>
  <si>
    <t>Kapitalni grantovi            Sufinansiranje u projektima  ekonomski kod 615000</t>
  </si>
  <si>
    <t>Služba za društvene djelatnosti i opću upravu</t>
  </si>
  <si>
    <t>Služba za finansije, trezor i privredu</t>
  </si>
  <si>
    <t xml:space="preserve">Subvencija javnim preduzećima
Podsticaj polj.proizvodnji
ekonomski kod 614400
</t>
  </si>
  <si>
    <t>JU OŠ „Ključ“</t>
  </si>
  <si>
    <t>JU OŠ “Velagići“</t>
  </si>
  <si>
    <t>OŠ “Sanica“</t>
  </si>
  <si>
    <t>Općina Ključ, MZ, škole, NVO</t>
  </si>
  <si>
    <t xml:space="preserve">Javne ustanove-škole općine Ključ , 
JU Dječiji vrtić „Ljiljan“ Ključ
</t>
  </si>
  <si>
    <t>MZ Kamičak</t>
  </si>
  <si>
    <t>MZ Velečevo-Dubočani</t>
  </si>
  <si>
    <t xml:space="preserve">JU “Centar za kulturu i obrazovanje“ </t>
  </si>
  <si>
    <t>JP „Radio Ključ“ Ključ</t>
  </si>
  <si>
    <t>Općina Ključ</t>
  </si>
  <si>
    <t>Općina Ključ, NVO</t>
  </si>
  <si>
    <t xml:space="preserve"> </t>
  </si>
  <si>
    <t>NVO</t>
  </si>
  <si>
    <t>NVO, Centar za mentalno zdravlje</t>
  </si>
  <si>
    <t>NVO, Dom zdravlja Ključ</t>
  </si>
  <si>
    <t>Centar za socijalni rad, NVO</t>
  </si>
  <si>
    <t xml:space="preserve">Grantovi pojedincima
Ekonomski kod
614200
</t>
  </si>
  <si>
    <t xml:space="preserve">Općina Ključ, Medžlis IZ Ključ </t>
  </si>
  <si>
    <t>Dom zdravlja Ključ</t>
  </si>
  <si>
    <t>Centar za socijalni rad, općina Ključ</t>
  </si>
  <si>
    <t>Grantovi pojedincima- pomoć porodiljama 614200</t>
  </si>
  <si>
    <t>Kapitalni grantovi Sufinansiranje u projektima- Ekonomski kod 615000</t>
  </si>
  <si>
    <t>JKP „Rad“ doo Ključ</t>
  </si>
  <si>
    <t>JU „Općinski fond za komunalne djelatnosti i infrastrukturu“ Ključ</t>
  </si>
  <si>
    <r>
      <t>Općina:</t>
    </r>
    <r>
      <rPr>
        <b/>
        <sz val="18"/>
        <color rgb="FFFF0000"/>
        <rFont val="Calibri"/>
        <family val="2"/>
        <scheme val="minor"/>
      </rPr>
      <t xml:space="preserve"> Ključ</t>
    </r>
  </si>
  <si>
    <t>1.12. Organizacija Dana dijaspore kao poslovno-investicionog foruma                               ( 2014 - 2018 )</t>
  </si>
  <si>
    <t xml:space="preserve">2.2. Izgradnja hladnjače za voće kapaciteta 50 tona CA/ULO hladnjača s box paletama i tehnološkom opremom                          ( 2017-2018 )               </t>
  </si>
  <si>
    <t>2017: Izrađen projekat i aplicirano za IPA fondove                                                           2018: Pribavljena sredstva, izgrađen  i opremljen objekat - otpočeo sa radom do kraja 2018.godine</t>
  </si>
  <si>
    <t>2.4. Nabavka i postavljanje plastenika površine 3.000 m2                          ( 2017-2018 )</t>
  </si>
  <si>
    <t>2.5. Program podizanja zasada voća ( kruška i jabuka ) površine 6 ha                            ( 2017-2018 )</t>
  </si>
  <si>
    <t xml:space="preserve">SPUSKIPP
</t>
  </si>
  <si>
    <t>1.3. Dovršetak radova na izmjeni stolarije na objektu centralne škole u OŠ ” Velagići”                                                    ( 2014-2016 )</t>
  </si>
  <si>
    <t>2014: Zamjenjeno 7 prozora i 2 stijene na objektu centralne škole                                            2015: Zamjenjeno  48 prozora na objektu centralne škole                                                                        2016: Zamjenjeno 48 prozora na objektu centralne škole</t>
  </si>
  <si>
    <t>1.9. Izgradnja i uređenje sportskih terena/objekata na području općine Ključ                                                                       ( 2014-2018 )</t>
  </si>
  <si>
    <t>1.10. Izgradnja i asfaltiranje pristupnog puta u PŠ Biljani                                                    ( 2015-2016 )</t>
  </si>
  <si>
    <t>1.11. Opremanje škola i predškolskih ustanova sa potrebnom materijalno tehničkom opremom u skladu sa pedagoškim standardima                                                            ( 2014-2016 )</t>
  </si>
  <si>
    <t>1.12. Pomoć projektima inkluzije i projektima poboljšanja rada sa djecom sa posebnim potrebama                                                       ( 2014-2018 )</t>
  </si>
  <si>
    <t xml:space="preserve">Osnovne škole, JU “Centar za socijalni rad“ , NVO </t>
  </si>
  <si>
    <t>1.13. Obrazovanje odraslih                                                                 ( 2015 i 2017 )</t>
  </si>
  <si>
    <t>JU “Centar za kulturu i obrazovanje“</t>
  </si>
  <si>
    <t>1.16. Uređenje Muzejske zbirke, Lapidarija i utvrđivanje i obilježavanje kulturno -historijskog središta                                           ( 2014-2016 )</t>
  </si>
  <si>
    <t>JU “Centar za kulturu i obrazovanje“, NVO</t>
  </si>
  <si>
    <t xml:space="preserve">Služba za društvene djelatnosti i opću upravu
</t>
  </si>
  <si>
    <t>1.17. Stalna postavka bosanske sobe                                                        ( 2015-2016 )</t>
  </si>
  <si>
    <t>1.18. Obogaćivanje kulturnih sadržaja u lokalnoj zajednici – aktivizam mladih                                                           ( 2014-2018 )</t>
  </si>
  <si>
    <t>JU “Centar za kulturu i obrazovanje“ NVO</t>
  </si>
  <si>
    <t>1.19. Izgradnja Doma kulture u MZ Kamičak                                                                 ( 2015-2016 )</t>
  </si>
  <si>
    <t>1.20. Opremanje prostora za mlade u prostorijama kancelarije MZ Velečevo-Dubočani                                        ( 2015 )</t>
  </si>
  <si>
    <t>2015: Opremljen prostor za mlade (nabavka namještaja i računara) u prostorijama kancelarije MZ Velečevo-Dubočani</t>
  </si>
  <si>
    <t>1.23. Etno zbirka- Etno selo                                                                              ( 2017-2018 )</t>
  </si>
  <si>
    <t>2017: Obezbjeđen prostor za etno zbirku i prikupljanje eksponata                                                                2018: Postavljena etno-zbirka</t>
  </si>
  <si>
    <t>1.24. Emitovanje radijskog programa za dijasporu                                                          ( 2014-2018 )</t>
  </si>
  <si>
    <t xml:space="preserve">Nabavka stalnih sredstava 
Ekonomski kod 
821000
</t>
  </si>
  <si>
    <t xml:space="preserve">Formirano međusektorsko tijelo </t>
  </si>
  <si>
    <t>2.4. Unapređenje komunikacije i saradnje sa dijasporom kroz izradu baze podataka dijaspore                                                               ( 2014-2018 )</t>
  </si>
  <si>
    <t>3.3. Promocija mentalnog zdravlja kroz zaštitu životne sredine                                                                    ( 2015-2017 )</t>
  </si>
  <si>
    <t>3.4. Suzbijanje nasilja nad ženama                                                                    ( 2015-2017 )</t>
  </si>
  <si>
    <t xml:space="preserve">2015, 2016,2017:  Smanjen broj nasilja u porodici za 20% </t>
  </si>
  <si>
    <t>3.5. Nabavka mamografa za žene                                                               ( 2015 )</t>
  </si>
  <si>
    <t xml:space="preserve">2015: Nabavljen i stavljen u funkciju mamograf </t>
  </si>
  <si>
    <t>3.6. Podrška disfunkcionalnim porodicama                                                         ( 2014-2018 )</t>
  </si>
  <si>
    <t>2014-2018: Identifikovano po 100 disfunkcionalne porodice godišnje , za 60% identifikovanih pružena adekvatna pomoć</t>
  </si>
  <si>
    <t>3.7. Suzbijanje društveno neprihvatljivog ponašanja kod maloljetne djece                                                            ( 2014-2018 )</t>
  </si>
  <si>
    <t>3.8. Suzbijanje stigme i diskriminacije prema osobama sa invaliditetom                                                                             ( 2014-2018 )</t>
  </si>
  <si>
    <t>3.9. Uređenje gradskog mezarja na novoj lokaciji - Huskići                                                                                   ( 2015-2018 )</t>
  </si>
  <si>
    <t>3.10. Program popunjavanja viška prostora kojim raspolaže ZU Dom zdravlja Ključ i stalna edukacija i usvajanje profesionalnih vještina zaposlenika ZU Dom zdravlja Ključ                                          ( 2014-2018 )</t>
  </si>
  <si>
    <t>3.11. Materijalna podrška porodiljama                                                         ( 2014-2018 )</t>
  </si>
  <si>
    <t>1.1. Izrada glavnog projekta primarne kanalizacione mreže i postrojenja za prečišćavanje otpadnih voda općine Ključ ( 2014-2015 )</t>
  </si>
  <si>
    <t>2014: Pripremljen projektni prijedlog i aplicirano na javni poziv                                                                         2015: Izrađen glavni projekat primarne kanalizacione mreže i postrojenja za prečišćavnje otpadnih voda općine Ključ</t>
  </si>
  <si>
    <t>1.4. Izrada projektno tehničke dokumentacije vodosnabdijevanja općine Ključ ( 2015 )</t>
  </si>
  <si>
    <t>1.9. Snabdjevanje vodom visoke zone naselja Humići - Izgradnja sistema za povećanje pritiska  naselja Raković (MZ Humići) ( 2015 )</t>
  </si>
  <si>
    <t>2015: 10 domaćinstava priključeno na vodovodnu mrežu</t>
  </si>
  <si>
    <t>2017: Za 560 stanovnika obezbijeđeno snabdijevanje pitkom vodom</t>
  </si>
  <si>
    <t>Općina Ključ,                                                                      MZ Krasulje</t>
  </si>
  <si>
    <t>1.11.Rekonstrukcija vodovoda Liskovac   (MZ Biljani) ( 2017 )</t>
  </si>
  <si>
    <t xml:space="preserve">2017: Rekonstruisan rezervoar i 3.500 m mreže </t>
  </si>
  <si>
    <t>Općina Ključ,                                                           MZ Biljani</t>
  </si>
  <si>
    <t>1.15. Izgradnja kanalizacione mreže u naselju Han-Gromilići (MZ Krasulje) ( 2017 )</t>
  </si>
  <si>
    <t>2017: Za 360 stanovnika obezbijeđen priključak na kanalizacionu mrežu</t>
  </si>
  <si>
    <t>1.17. Izgradnja dijela kanalizacione mreže u naselju Velečevo (MZ Velečevo-Dubočani)       ( 2017 )</t>
  </si>
  <si>
    <t>2017: Sanirana kanalizaciona mreža u dužini od 310 m</t>
  </si>
  <si>
    <t>1.19. Izgradnja kanalizacione mreže od Egrlića, Huskića, ulica Kulina bana do glavne kanalizacione mreže (MZ Ključ)                                        ( 2016-2017 )</t>
  </si>
  <si>
    <t xml:space="preserve">2014:  Tehnološki elaborat u skladu sa normama i standardima domaćeg zakonodavstva, standardima EU i sa najoptimalnijim rješenjima za korisnika, idejni projekt koji je usklađen sa Tehnološkim elaboratom, odnosno sa standardima zemalja EU i zahtjevima iz pomenutog rješenja, idejni plan upravljanja građevinskim otpadom, elaborat za misiju G1(Geotehnički projekat) za Idejni projekat, elaborat  zaštite od požara, elaborat zaštite na radu, studija uticaja na okoliš za Projekat uvjet za dobijanje okolinske dozvole (okolinska dozvola je uvjet za dobijanje urbanističke saglasnosti), elaborat za misiju G21 (Geotehnički projekat) za Glavni projekat, detaljni plan upravljanja građevinskim otpadom                                                                                                                 2015: Izrada Glavnog projekta za zatvaranje deponije i izgradnju pratećih objekata prema Tehnološkom elaboratu
</t>
  </si>
  <si>
    <t>2.2. Izvođenje radova  po  projektu  postepenog zatvaranja deponije i izgradnje pratećih sadržaja prilagođenih regionalnom konceptu odlaganja komunalnog otpada na deponiji Peći                                   ( 2017-2018 )</t>
  </si>
  <si>
    <t xml:space="preserve">2017: Sanirana  postojeća i izgrađena nova ploha za privremeno odlaganje komunalnog  otpada
2018: Izgrađeni objekti prilagođeni regionalnom konceptu odlaganja komunalnog  otpada
</t>
  </si>
  <si>
    <t>2.3. Obnova  voznog  parka  za  sakupljanje  i  odlaganje  otpada                       ( 2014, 2017 i 2018 )</t>
  </si>
  <si>
    <t>2.4. Izgradnja  50 eko  otoka  za  selektivno sakupljanje  otpada                                   ( 2014-2018 )</t>
  </si>
  <si>
    <t>10 novih eko otoka  za selektivno sakupljanje otpada                                                                 ( na godišnjem nivou )</t>
  </si>
  <si>
    <t>3.1. Uređenje administrativnog objekta Jedinstvenog općinskog organa uprave općine   Ključ u cilju postizanja energetske efikasnosti                                                       ( 2014-2015 )</t>
  </si>
  <si>
    <t>Zamjeno 229 sijalica sa sijalicama od 36 W                                                                ( na godišnjem nivou )</t>
  </si>
  <si>
    <t>3.3. Izgradnja ulične rasvjete – Ramići (MZ Velagići)  ( 2017 )</t>
  </si>
  <si>
    <t>2017: Izgrađena ulična rasvjeta  u dužini od 3.000 m</t>
  </si>
  <si>
    <t>1.6.  Sanacija i asfaltiranje lokalne putne mreže na području općine Ključ ( 2014-2016 )</t>
  </si>
  <si>
    <t xml:space="preserve">JU „Općinski fond za komunalne djelatnosti i infrastrukturu“ Ključ
</t>
  </si>
  <si>
    <t>SC 3/SEC 1</t>
  </si>
  <si>
    <t>SC 3/SEC 2</t>
  </si>
  <si>
    <t>SC 3/SEC 3</t>
  </si>
  <si>
    <t xml:space="preserve">JKP „Rad“ doo Ključ
</t>
  </si>
  <si>
    <t xml:space="preserve">JP „Ukus“ doo Ključ
</t>
  </si>
  <si>
    <t>2014                                        B</t>
  </si>
  <si>
    <t xml:space="preserve">Organizovan  Dan dijaspore; Organizovana promocija domaćih proizvoda; ( na godišnjem nivou )                                                                                       Realizovana  3   projekta između dijaspore i lokalne zajednice ( 2014 - 2018 )    </t>
  </si>
  <si>
    <t>2014                                            B</t>
  </si>
  <si>
    <t>2014                                             B</t>
  </si>
  <si>
    <t>2015                                                   B</t>
  </si>
  <si>
    <t>2017                                                              B</t>
  </si>
  <si>
    <t>2017                                        B</t>
  </si>
  <si>
    <t>2014                                              B</t>
  </si>
  <si>
    <t>2014                                         B</t>
  </si>
  <si>
    <t>2014                                                       A</t>
  </si>
  <si>
    <t>2015                                             A</t>
  </si>
  <si>
    <t>2014                                                 B</t>
  </si>
  <si>
    <t>2015                                                                 A</t>
  </si>
  <si>
    <t>2014                                                      E</t>
  </si>
  <si>
    <t>2015                                                  B</t>
  </si>
  <si>
    <t>2014                               E</t>
  </si>
  <si>
    <t>2015                                                       C</t>
  </si>
  <si>
    <t>2017                                                           A</t>
  </si>
  <si>
    <t>2014                                            E</t>
  </si>
  <si>
    <t>2015                                                     B</t>
  </si>
  <si>
    <t>2014                                                      A</t>
  </si>
  <si>
    <t>2015                                                      B</t>
  </si>
  <si>
    <t>2014                                                    E</t>
  </si>
  <si>
    <t>2014                                                       E</t>
  </si>
  <si>
    <t>2014                                                         A</t>
  </si>
  <si>
    <t>2014                                                      B</t>
  </si>
  <si>
    <t>2014                                      E</t>
  </si>
  <si>
    <t>2014                                               A</t>
  </si>
  <si>
    <t>2015                                                         A</t>
  </si>
  <si>
    <t>2015                                                               B</t>
  </si>
  <si>
    <t>2017                                                     A</t>
  </si>
  <si>
    <t>2017                                                   A</t>
  </si>
  <si>
    <t>2017                                                      B</t>
  </si>
  <si>
    <t>2017                                                   B</t>
  </si>
  <si>
    <t>2016                                                  A</t>
  </si>
  <si>
    <t>2014                                       E</t>
  </si>
  <si>
    <t>2017                                                         E</t>
  </si>
  <si>
    <t>2014                                                               B</t>
  </si>
  <si>
    <t>2014                                                        B</t>
  </si>
  <si>
    <t>2014                                                            A</t>
  </si>
  <si>
    <t>1.6. Izmjena krova (azbestnih ploča) na fiskulturnoj sali u centralnoj školi OŠ “Velagići“      ( 2014 )</t>
  </si>
  <si>
    <t>1.14. Rekonstrukcija velike sale Doma kulture i sanacija sanitarnog čvora u Domu kulture                                           ( 2014 )</t>
  </si>
  <si>
    <t>2.3. Partnerstvom do razvoja - jačanje saradnje sa NVO sektorom                                                          ( 2014-2018 )</t>
  </si>
  <si>
    <t>1.10. Izrada dodatne bušotine u dijelu Dujkovih bara za napajanje pitkom vodom naselja Bajrami, Dedići, Husići, Kazići i Kalabe (MZ Krasulje)     ( 2017 )</t>
  </si>
  <si>
    <t>2.1. Izrada investiciono-tehničke i okolinske dokumentacije za projekt postepenog zatvaranja deponije i izgradnje pratećih sadržaja prilagođenih regionalnom konceptu odlaganja komunalnog otpada na deponiji Peći                                               ( 2014; 2017-2018 )</t>
  </si>
  <si>
    <t>SC 1/SEC 1/SEC 2/SEC 3</t>
  </si>
  <si>
    <t>SC 1/SEC 4</t>
  </si>
  <si>
    <t>SC 1/SEC 1/SEC 2</t>
  </si>
  <si>
    <t>SC 2/SEC 2</t>
  </si>
  <si>
    <t>SC 2/SEC 3</t>
  </si>
  <si>
    <t>SC 2/SEC 4</t>
  </si>
  <si>
    <t>SC 2/SEC 5</t>
  </si>
  <si>
    <t>SC 2/SEC 1</t>
  </si>
  <si>
    <t>Općina Ključ,                                                                      MZ Velečevo-Dubočani</t>
  </si>
  <si>
    <t>1.2. Zamjena unutrašnje i vanjske stolarije na objektu centralne škole OŠ „Ključ“                                    ( 2014-2015 )</t>
  </si>
  <si>
    <t xml:space="preserve">2014: Zamjenjeno 18 prozora na objektu centralne škole                                                    2015: Zamjenjeno  30 prozora na objektu centralne škole </t>
  </si>
  <si>
    <t>2014: Izmjenjen krov na fiskulturnoj sali u centralnoj školi</t>
  </si>
  <si>
    <t>Educirane po 2 osobe za rad sa djecom sa poteškoćama u razvoju i održano po 12 radionica za djecu sa poteškoćama u razvoju ( na godišnjem nivou )</t>
  </si>
  <si>
    <t>2014: Izvršena katalogizacija eksponata, izrađeni promotivni materijali                                                                                                                                2015: Nabavljen potreban namještaj                                                                                     2016: Izvršeno obilježavanje eksponata i urađeni promotivni materijali, obilježeno kulturno-historijsko središte</t>
  </si>
  <si>
    <t>Održano po 5 kulturnih sadržaja -manifestacija kroz aktivizam mladih ( na godišnjem nivou )</t>
  </si>
  <si>
    <t>2015: Obezbjeđeno zemljište za izgradnju  2016: Izgrađen Dom kulture u Kamičku</t>
  </si>
  <si>
    <t xml:space="preserve">Služba za podršku upravi </t>
  </si>
  <si>
    <t>2015: Nabavljena 1 vatrogasna cisterna                                                            2016: Nabavljeno 1 terensko vozilo                                                         2017  i  2018: Nabavljena ostala oprema za vatrogasnu jedinicu</t>
  </si>
  <si>
    <t>2014: Instaliran link na web stranici za ličnu prijavu dijaspore i izrađen softver-excel tabela sa bazom podataka dijaspore                                                                              2014-2018: Uneseno po 30 osoba u bazu podataka ( na godišnjem nivou )</t>
  </si>
  <si>
    <t>3.2. Adaptacija centra za mlade – Mladi pod istim krovom                                                                      ( 2014-2015 )</t>
  </si>
  <si>
    <t>2014: Odabran prostor za mlade                                                                                          2015: Renoviran i opremljen prostor za mlade; 300 mladih edukovano - razni oblici neformalnog obrazovanja</t>
  </si>
  <si>
    <t>2014-2018: Isplaćena novčana podrška iz Budžeta za 100 porodilja ( na godišnjem nivou )</t>
  </si>
  <si>
    <t>2015: Izrađena projektno tehnička dokumentacija vodosnabdijevanja općine Ključ</t>
  </si>
  <si>
    <t>2016:  Pripremljen projektni prijedlog i aplicirano na javni poziv                                              2017: 100 domaćinstava priključeno na kanalizacionu mrežu</t>
  </si>
  <si>
    <t>2014: Zamijenjena 72 prozora                                                        2015: Rekonstruisano 523 m2 plafona i 523 m2 poda</t>
  </si>
  <si>
    <t xml:space="preserve">Služba za društvene djelatnosti i opću upravu                                                                                      </t>
  </si>
  <si>
    <t xml:space="preserve">Služba za društvene djelatnosti i opću upravu                                                </t>
  </si>
  <si>
    <t xml:space="preserve">Služba za društvene djelatnosti i opću upravu,
Služba za finansije, trezor i privredu
</t>
  </si>
  <si>
    <t>2014                                           B</t>
  </si>
  <si>
    <t>2014: Sanirano i asfaltirano 2,75 km lokalne putne mreže                                                                       2015: Sanirano i asfaltirano  4,0 km lokalne putne mreže                                                   2016: Sanirano i asfaltirano  4,25 km lokalne putne mreže</t>
  </si>
  <si>
    <r>
      <t>Nabavka i postavljanje 1.500 m</t>
    </r>
    <r>
      <rPr>
        <vertAlign val="superscript"/>
        <sz val="11"/>
        <rFont val="Calibri"/>
        <family val="2"/>
      </rPr>
      <t>2</t>
    </r>
    <r>
      <rPr>
        <sz val="11"/>
        <rFont val="Calibri"/>
        <family val="2"/>
      </rPr>
      <t xml:space="preserve"> plastenika ( na godišnjem nivou )</t>
    </r>
  </si>
  <si>
    <t>Podignuto  3,0 ha drvenastog voća ( na godišnjem nivou )</t>
  </si>
  <si>
    <t>2014: Izgrađena 2 sportska terena i prekrivene tribine NK Ključ                                                                                  2015: Urađena I faza poslova na objektu fiskulturne sale u Krasuljama i uređena 2 sportska terena                                                                              2016: Urađena II faza poslova na objektu fiskulturne sale u Krasuljama i uređena 2 sportska terena,                                                                     2017: Izgrađene pomoćne prostorije na stadionu NK Ključ                                                                         2018: Urađena 2 sportska terena , uređeno igralište MSŠ i ograđeno igralište na Velagićima</t>
  </si>
  <si>
    <t>2014: Opremljen 1 kabinet                                                                 2015: Opremljen 1 kabinet                                                                                       2016: Opremljena školska biblioteka i učionice za predškolsko obrazovanje</t>
  </si>
  <si>
    <t>Provedena edukacija za 120 nezaposlenih osoba ( na godišnjem nivou )</t>
  </si>
  <si>
    <t xml:space="preserve">2015: Odabran prostor za bosansku sobu, prikupljeni potrebni eksponati                                         2016: Uređena bosanska soba </t>
  </si>
  <si>
    <t>Emitovano 10 radio emisija koje  su namijenjene  dijaspori ( na godišnjem nivou )</t>
  </si>
  <si>
    <t>2015: Nabavljena 1 mašina za proizvodnju papirnih vrećica                                                                         2016: Educirano 6 osoba za rad na mašini                                                        2017: Osposobljeno 6 osoba u procesu proizvodnje, distribucije i skladištenja papirnih vrećica, 5 klijenata - osoba sa poteškoćama u razvoju uključeno u projekat</t>
  </si>
  <si>
    <t>2014-2018: Identifikovano 25 maloljetnih lica društveno neprihvatljivog ponašanja ( na godišnjem nivou )</t>
  </si>
  <si>
    <t xml:space="preserve">2014: Urađena analiza postojećeg stanja po pitanju pristupa JU,                                                                           2015: Urađen plan prilagođavanja pristupa invalidnim osobama javnim objektima                                                                    2016-2018: Urađen plan prilagođavanja objekata i lista prioriteta i izgrađene 3 pristupne rampe </t>
  </si>
  <si>
    <t>2015: Usvojen regulacioni plan i obezbjeđena projektno tehnička  dokumentacija                                                                                                        2016-2017: Urađena eksproprijacija zemljišta                                                      2018: Obezbjeđena potrebna infrastruktura i uređeno gradsko groblje</t>
  </si>
  <si>
    <t xml:space="preserve">2014: 1 ljekar opće prakse završio specijalizaciju, 1 započeo specijalizaciju                                                                    2015: 1 ljekar na specijalizaciji                                                                    2016: 1 ljekar na specijalizaciji                                                                                 2017-2018: Otvoren novi specijalistički kabinet </t>
  </si>
  <si>
    <t xml:space="preserve">2014: Nabavljen 1 pres kamion za sakupljanje otpada  i  1 buldozer gusjeničar  za  održavanje deponije                                                                                                                 2017-2018: Nabavljen 1 pres kamion za sakupljanje otpada i 1 kamion sa pokretnim sandukom rolo kontejnerom
</t>
  </si>
  <si>
    <t>Opštinsko odjeljenje odgovorno za praćenje</t>
  </si>
  <si>
    <t xml:space="preserve">2014: Renovirana sala Doma kulture i saniran sanitarni čvor </t>
  </si>
  <si>
    <t>1.12. Izgradnja vodovoda za područje Donje Ratkovo (MZ Zgon-Crljeni) ( 2018 )</t>
  </si>
  <si>
    <t>1.13. Rekonstrukcija vodovoda „Gornji Kamičak„ (MZ Kamičak) ( 2018 )</t>
  </si>
  <si>
    <t>1.16. Izgradnja kanalizacione  mreže u naselju Crljeni (MZ Zgon-Crljeni) ( 2018 )</t>
  </si>
  <si>
    <t>3.6. Studija ekonomske opravdanosti ulaganja u obnovljive izvore energije  (voda, sunce, biomasa) ( 2018 )</t>
  </si>
  <si>
    <t>3.7. Izrada elaborata energetskog  pregleda objekata: JU «Centar za kulturu i obrazovanje» Ključ i  Zgrada Stare gimnazije Ključ ( 2018 )</t>
  </si>
  <si>
    <t>2018: Za 120 domaćinstava obezbijeđeno kontinuirano snabdijevanje pitkom vodom</t>
  </si>
  <si>
    <t>2018                                A</t>
  </si>
  <si>
    <t>2018                                                    B</t>
  </si>
  <si>
    <t>2018                                                 A</t>
  </si>
  <si>
    <t>2018: Izrađena Studija ekonomske opravdanosti ulaganja u obnovljive izvore energije</t>
  </si>
  <si>
    <t>2018: Izrađena dva  elaborata energetskog  pregleda objekata</t>
  </si>
  <si>
    <t>2018                                                   A</t>
  </si>
  <si>
    <t>Služba za razvoj, privredu i zajedničke oslove</t>
  </si>
  <si>
    <t>Služba za razvoj, privredu i zajedničke poslove</t>
  </si>
  <si>
    <t xml:space="preserve">Služba za civilnu zaštitu i zaštitu od požara </t>
  </si>
  <si>
    <t>Služba za finansije i trezor</t>
  </si>
  <si>
    <t>Služba za razvoj</t>
  </si>
  <si>
    <t>Služba za društvene djelatnosti</t>
  </si>
  <si>
    <t>Služba za prostorno uređenje</t>
  </si>
  <si>
    <t>Služba za podršku upravi</t>
  </si>
  <si>
    <t>Služba za civilnu zaštitu</t>
  </si>
  <si>
    <t>Br. projekata</t>
  </si>
  <si>
    <t>2018. Za 110 saniranih objekata obezbjeđen priključak na kanalizacionu mrežu ( 105 stanovnika ili 23 porodice )</t>
  </si>
  <si>
    <t>Općina Ključ,                                                           MZ Zgon-Crljeni</t>
  </si>
  <si>
    <t>Općina Ključ,                                                           MZ Kamičak</t>
  </si>
  <si>
    <t>3.2. Rekonstrukcija javne gradske rasvjete i izgradnja nove u ulicama u kojima ne postoji                                                  ( 2014-2018 )</t>
  </si>
  <si>
    <t xml:space="preserve">Ugovorene i druge posebne usluge                                        Ekonomski kod 613900
Donatori 
</t>
  </si>
  <si>
    <t>Kanton. min. obrazovanja, kulture i sporta; Federalno ministarstvo obrazovanja, drugi donatori</t>
  </si>
  <si>
    <t xml:space="preserve">Kanton. min. obrazovanja, kulture i sporta; Federalno ministarstvo obrazovanja, drugi donatori
</t>
  </si>
  <si>
    <t>2015: Odabran izvođač radova                                                 2016: Izgrađen pristupni put dužine 250 m2</t>
  </si>
  <si>
    <t xml:space="preserve">Ministarstvo obrazovanja, nauke, kulture i sporta USK;
Federalno ministarstvo obrazovanja i nauke
</t>
  </si>
  <si>
    <t xml:space="preserve">Grantovi neprofitnim organizacijama ekonomski kod 614300                                                                                                         Ministarstvo obrazovanja, nauke, kulture i sporta USK; Federalno ministarstvo kulture i sporta
</t>
  </si>
  <si>
    <t>Međunarodne organizacije</t>
  </si>
  <si>
    <t xml:space="preserve">Kanton. min. obrazovanja, kulture i sporta; Federalno ministarstvo kulture i sporta </t>
  </si>
  <si>
    <t>Federalno ministarstvo rada i socijalne politike; Međunarodne organizacije</t>
  </si>
  <si>
    <t>Kantonalno ministarstvo rada i socijalne politike;  Federalno ministartvo zdravlja i socijalne politike</t>
  </si>
  <si>
    <t xml:space="preserve">Kantonalno ministarstvo rada i socijalne politike;
Federalno ministartvo zdravlja 
</t>
  </si>
  <si>
    <t>Nabavka stalnih sredstava  ekonomski kod 821000</t>
  </si>
  <si>
    <r>
      <t xml:space="preserve">2.2. Opremanje vatrogasne jedinice potrebnim sredstvima i opremom                                                                         ( 2015-2018 )                               </t>
    </r>
    <r>
      <rPr>
        <b/>
        <sz val="11"/>
        <color rgb="FFFF0000"/>
        <rFont val="Calibri"/>
        <family val="2"/>
      </rPr>
      <t xml:space="preserve">    </t>
    </r>
  </si>
  <si>
    <t>Plan implementacije i indikativni finansijski okvir za 2017-2019</t>
  </si>
  <si>
    <t>SC 1/SEC 1</t>
  </si>
  <si>
    <t>1.3.Dogradnja infrastrukture u Industrijskoj zoni u Velagićima                               ( 2014-2016 )</t>
  </si>
  <si>
    <t>2014: Izgrađena vodovodna i protivpožarna mreža dužine 1.127 m.               2015:  Zamjena dovodnog cjevovoda u dužini od 600 m.                               2016: Asfaltirana unutrašnja saobraćajnica u dužini od 180 m.</t>
  </si>
  <si>
    <t xml:space="preserve">SPUSKIPP,
Služba za finansije i trezor 
</t>
  </si>
  <si>
    <t>SC 3/SEC 4</t>
  </si>
  <si>
    <t>1.20. Čišćenje i zaštita korita rijeke Sane              ( 2014 )</t>
  </si>
  <si>
    <t>2014: Uređena obala rijeke Sane na 2 lokaliteta</t>
  </si>
  <si>
    <t>2014                                                                   B</t>
  </si>
  <si>
    <t>2.1. Elektronska uprava -općina Ključ                                                                           ( 2014-2015 )</t>
  </si>
  <si>
    <t>2014 i 2015: 20 računara programski uvezano, smanjen utrošak papira za 10%</t>
  </si>
  <si>
    <t>2014                                                    B</t>
  </si>
  <si>
    <t>.</t>
  </si>
  <si>
    <t>Kantonalna i Federalna ministarstva;</t>
  </si>
  <si>
    <t xml:space="preserve">Kantonalna i Federalna ministarstva;
Donatori
</t>
  </si>
  <si>
    <t xml:space="preserve">Kantonalna i Federalna ministarstva;
Donatori
</t>
  </si>
  <si>
    <t>2017                                                     B</t>
  </si>
  <si>
    <t>2018                                                     A</t>
  </si>
  <si>
    <t xml:space="preserve">2014                                                     A                                              </t>
  </si>
  <si>
    <t>Kapitalni grantovi            Sufinansiranje u projektima  ekonomski kod 615000                        Nabavka stalnih sredstava      Ekonomski kod 821000</t>
  </si>
  <si>
    <t xml:space="preserve">Kanton. min. obrazovanja, kulture i sporta; </t>
  </si>
  <si>
    <t>Ministarstvo obrazovanja, nauke, kulture i sporta USK</t>
  </si>
  <si>
    <t xml:space="preserve">Grantovi neprofitnim organizacijama Ekonomski kod 614300;                                             Kantonalno min.obrazovanja i  kulture; Federalno ministarstvo kulture i sporta;
Ostali donatori
</t>
  </si>
  <si>
    <t xml:space="preserve">Subvencije javnim preduzecim  ekonomski kod 614400;                                                         Kanton. min. obrazovanja i  kulture; Federalno ministarstvo kulture i sporta;
Kapitalni grantovi            
</t>
  </si>
  <si>
    <t>Grantovi neprofitnim organizacijama  ekonomski kod 614300;                                                                                                Ministarstvo obrazovanja, nauke, kulture i sporta USK; Federalno ministarstvo zdravstva; Federalno ministarstvo obrazovanja i nauke; Federalno ministarstvo rada i soc. politike</t>
  </si>
  <si>
    <t xml:space="preserve">Kantonalno ministarstvo obrazovanja, nauke, kulture i sporta </t>
  </si>
  <si>
    <t>Ministarstvo obrazovanja, nauke, kulture i sporta USK; Federalno ministarstvo kulture i sporta</t>
  </si>
  <si>
    <t xml:space="preserve">Kantonalna i federalna ministarstva; 
Međunarodne organizacije
</t>
  </si>
  <si>
    <t xml:space="preserve">Nabavka stalnih sredstava 
Ekonomski kod 
821000
</t>
  </si>
  <si>
    <t>Ministarstvo civilnih poslova BiH</t>
  </si>
  <si>
    <t>Nabavka stalnih sredstava  Ekonomski kod 821000</t>
  </si>
  <si>
    <t>Fod za zaštitu okoliša</t>
  </si>
  <si>
    <t>Kantonalno ministarstvo za građenje i zaštitu okoliša</t>
  </si>
  <si>
    <t>Projekt završen 2016.</t>
  </si>
  <si>
    <t>Projekt završen 2016. u APIS Uveden kao novi za 2017</t>
  </si>
  <si>
    <t>ODBAČEN U APISU</t>
  </si>
  <si>
    <t>ZAVRŠENO</t>
  </si>
</sst>
</file>

<file path=xl/styles.xml><?xml version="1.0" encoding="utf-8"?>
<styleSheet xmlns="http://schemas.openxmlformats.org/spreadsheetml/2006/main">
  <numFmts count="3">
    <numFmt numFmtId="164" formatCode="_(* #,##0_);_(* \(#,##0\);_(* &quot;-&quot;_);_(@_)"/>
    <numFmt numFmtId="165" formatCode="_(* #,##0.00_);_(* \(#,##0.00\);_(* &quot;-&quot;??_);_(@_)"/>
    <numFmt numFmtId="166" formatCode="_(* #,##0.00_);_(* \(#,##0.00\);_(* \-??_);_(@_)"/>
  </numFmts>
  <fonts count="7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9"/>
      <color rgb="FFFFFF00"/>
      <name val="Calibri"/>
      <family val="2"/>
      <charset val="238"/>
      <scheme val="minor"/>
    </font>
    <font>
      <sz val="11"/>
      <color theme="1"/>
      <name val="Calibri"/>
      <family val="2"/>
      <scheme val="minor"/>
    </font>
    <font>
      <b/>
      <sz val="10"/>
      <color indexed="8"/>
      <name val="Calibri"/>
      <family val="2"/>
      <scheme val="minor"/>
    </font>
    <font>
      <sz val="10"/>
      <color theme="1"/>
      <name val="Calibri"/>
      <family val="2"/>
      <charset val="238"/>
      <scheme val="minor"/>
    </font>
    <font>
      <b/>
      <sz val="10"/>
      <color theme="1"/>
      <name val="Calibri"/>
      <family val="2"/>
      <charset val="238"/>
      <scheme val="minor"/>
    </font>
    <font>
      <b/>
      <sz val="8.5"/>
      <color theme="1"/>
      <name val="Calibri"/>
      <family val="2"/>
      <charset val="238"/>
      <scheme val="minor"/>
    </font>
    <font>
      <sz val="10"/>
      <name val="Arial"/>
      <family val="2"/>
    </font>
    <font>
      <b/>
      <sz val="14"/>
      <name val="Calibri"/>
      <family val="2"/>
      <scheme val="minor"/>
    </font>
    <font>
      <b/>
      <sz val="14"/>
      <color indexed="8"/>
      <name val="Calibri"/>
      <family val="2"/>
      <charset val="238"/>
      <scheme val="minor"/>
    </font>
    <font>
      <b/>
      <sz val="10"/>
      <name val="Calibri"/>
      <family val="2"/>
      <scheme val="minor"/>
    </font>
    <font>
      <sz val="10"/>
      <color rgb="FFFF0000"/>
      <name val="Calibri"/>
      <family val="2"/>
      <scheme val="minor"/>
    </font>
    <font>
      <sz val="10"/>
      <color indexed="8"/>
      <name val="Arial"/>
      <family val="2"/>
      <charset val="238"/>
    </font>
    <font>
      <sz val="11"/>
      <color indexed="8"/>
      <name val="Calibri"/>
      <family val="2"/>
    </font>
    <font>
      <sz val="11"/>
      <color indexed="8"/>
      <name val="Calibri"/>
      <family val="2"/>
      <charset val="238"/>
    </font>
    <font>
      <b/>
      <sz val="9"/>
      <name val="Calibri"/>
      <family val="2"/>
      <scheme val="minor"/>
    </font>
    <font>
      <b/>
      <sz val="11"/>
      <color theme="1"/>
      <name val="Calibri"/>
      <family val="2"/>
      <charset val="238"/>
      <scheme val="minor"/>
    </font>
    <font>
      <b/>
      <sz val="9"/>
      <name val="Arial"/>
      <family val="2"/>
    </font>
    <font>
      <sz val="11"/>
      <name val="Calibri"/>
      <family val="2"/>
      <scheme val="minor"/>
    </font>
    <font>
      <sz val="12"/>
      <name val="Calibri"/>
      <family val="2"/>
      <scheme val="minor"/>
    </font>
    <font>
      <sz val="10"/>
      <name val="Calibri"/>
      <family val="2"/>
      <scheme val="minor"/>
    </font>
    <font>
      <b/>
      <sz val="9"/>
      <color indexed="8"/>
      <name val="Calibri"/>
      <family val="2"/>
      <scheme val="minor"/>
    </font>
    <font>
      <b/>
      <sz val="10"/>
      <color theme="1"/>
      <name val="Calibri"/>
      <family val="2"/>
      <scheme val="minor"/>
    </font>
    <font>
      <b/>
      <sz val="8.5"/>
      <name val="Calibri"/>
      <family val="2"/>
      <scheme val="minor"/>
    </font>
    <font>
      <sz val="9"/>
      <color indexed="81"/>
      <name val="Tahoma"/>
      <family val="2"/>
    </font>
    <font>
      <b/>
      <sz val="9"/>
      <name val="Calibri"/>
      <family val="2"/>
      <charset val="238"/>
      <scheme val="minor"/>
    </font>
    <font>
      <sz val="8"/>
      <color theme="1"/>
      <name val="Calibri"/>
      <family val="2"/>
      <charset val="238"/>
      <scheme val="minor"/>
    </font>
    <font>
      <b/>
      <sz val="7.5"/>
      <color theme="1"/>
      <name val="Calibri"/>
      <family val="2"/>
      <charset val="238"/>
      <scheme val="minor"/>
    </font>
    <font>
      <sz val="9"/>
      <name val="Calibri"/>
      <family val="2"/>
      <scheme val="minor"/>
    </font>
    <font>
      <b/>
      <sz val="11"/>
      <name val="Calibri"/>
      <family val="2"/>
      <scheme val="minor"/>
    </font>
    <font>
      <b/>
      <sz val="11"/>
      <name val="Arial"/>
      <family val="2"/>
    </font>
    <font>
      <b/>
      <sz val="18"/>
      <color theme="1"/>
      <name val="Calibri"/>
      <family val="2"/>
      <scheme val="minor"/>
    </font>
    <font>
      <b/>
      <sz val="18"/>
      <color rgb="FFFF0000"/>
      <name val="Calibri"/>
      <family val="2"/>
      <scheme val="minor"/>
    </font>
    <font>
      <b/>
      <sz val="11"/>
      <color rgb="FFFF0000"/>
      <name val="Calibri"/>
      <family val="2"/>
      <scheme val="minor"/>
    </font>
    <font>
      <b/>
      <sz val="13"/>
      <name val="Calibri"/>
      <family val="2"/>
      <scheme val="minor"/>
    </font>
    <font>
      <sz val="12"/>
      <color rgb="FFFF0000"/>
      <name val="Calibri"/>
      <family val="2"/>
      <scheme val="minor"/>
    </font>
    <font>
      <i/>
      <sz val="12"/>
      <name val="Calibri"/>
      <family val="2"/>
      <scheme val="minor"/>
    </font>
    <font>
      <b/>
      <sz val="9"/>
      <color indexed="81"/>
      <name val="Tahoma"/>
      <family val="2"/>
    </font>
    <font>
      <sz val="9"/>
      <color rgb="FFFF0000"/>
      <name val="Calibri"/>
      <family val="2"/>
      <scheme val="minor"/>
    </font>
    <font>
      <sz val="9"/>
      <color theme="1"/>
      <name val="Calibri"/>
      <family val="2"/>
      <scheme val="minor"/>
    </font>
    <font>
      <sz val="9"/>
      <color rgb="FFFF0000"/>
      <name val="Calibri"/>
      <family val="2"/>
      <charset val="238"/>
      <scheme val="minor"/>
    </font>
    <font>
      <b/>
      <sz val="11"/>
      <color rgb="FFFF0000"/>
      <name val="Arial"/>
      <family val="2"/>
    </font>
    <font>
      <sz val="14"/>
      <color rgb="FF545454"/>
      <name val="Arial"/>
      <family val="2"/>
    </font>
    <font>
      <b/>
      <sz val="10"/>
      <color rgb="FFFF0000"/>
      <name val="Arial"/>
      <family val="2"/>
    </font>
    <font>
      <b/>
      <sz val="10"/>
      <name val="Arial"/>
      <family val="2"/>
    </font>
    <font>
      <sz val="10.5"/>
      <name val="Calibri"/>
      <family val="2"/>
      <scheme val="minor"/>
    </font>
    <font>
      <b/>
      <sz val="10.5"/>
      <name val="Calibri"/>
      <family val="2"/>
      <scheme val="minor"/>
    </font>
    <font>
      <sz val="9"/>
      <name val="Calibri"/>
      <family val="2"/>
      <charset val="238"/>
      <scheme val="minor"/>
    </font>
    <font>
      <sz val="11"/>
      <name val="Calibri"/>
      <family val="2"/>
    </font>
    <font>
      <b/>
      <sz val="11"/>
      <name val="Calibri"/>
      <family val="2"/>
    </font>
    <font>
      <vertAlign val="superscript"/>
      <sz val="11"/>
      <name val="Calibri"/>
      <family val="2"/>
    </font>
    <font>
      <sz val="11"/>
      <name val="Calibri"/>
      <family val="2"/>
      <charset val="238"/>
    </font>
    <font>
      <sz val="11"/>
      <color rgb="FF000000"/>
      <name val="Calibri"/>
      <family val="2"/>
    </font>
    <font>
      <sz val="11"/>
      <color theme="1"/>
      <name val="Calibri"/>
      <family val="2"/>
      <charset val="238"/>
    </font>
    <font>
      <sz val="10"/>
      <name val="Calibri"/>
      <family val="2"/>
      <charset val="238"/>
    </font>
    <font>
      <sz val="10"/>
      <color theme="1"/>
      <name val="Calibri"/>
      <family val="2"/>
      <scheme val="minor"/>
    </font>
    <font>
      <sz val="10"/>
      <name val="Calibri"/>
      <family val="2"/>
    </font>
    <font>
      <sz val="12"/>
      <color theme="1"/>
      <name val="Calibri"/>
      <family val="2"/>
      <charset val="238"/>
      <scheme val="minor"/>
    </font>
    <font>
      <sz val="10"/>
      <name val="Calibri"/>
      <family val="2"/>
      <charset val="238"/>
      <scheme val="minor"/>
    </font>
    <font>
      <b/>
      <sz val="11"/>
      <color rgb="FFFF0000"/>
      <name val="Calibri"/>
      <family val="2"/>
    </font>
    <font>
      <b/>
      <sz val="11"/>
      <color theme="1"/>
      <name val="Calibri"/>
      <family val="2"/>
      <scheme val="minor"/>
    </font>
    <font>
      <sz val="7.5"/>
      <name val="Calibri"/>
      <family val="2"/>
      <scheme val="minor"/>
    </font>
    <font>
      <sz val="10"/>
      <color rgb="FF000000"/>
      <name val="Calibri"/>
      <family val="2"/>
      <scheme val="minor"/>
    </font>
    <font>
      <b/>
      <sz val="14"/>
      <color theme="1"/>
      <name val="Calibri"/>
      <family val="2"/>
      <charset val="238"/>
      <scheme val="minor"/>
    </font>
    <font>
      <b/>
      <sz val="16"/>
      <color theme="1"/>
      <name val="Calibri"/>
      <family val="2"/>
      <charset val="238"/>
      <scheme val="minor"/>
    </font>
    <font>
      <b/>
      <sz val="12"/>
      <color theme="1"/>
      <name val="Calibri"/>
      <family val="2"/>
      <charset val="238"/>
      <scheme val="minor"/>
    </font>
  </fonts>
  <fills count="24">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BF8BB"/>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6666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165" fontId="9" fillId="0" borderId="0" applyFont="0" applyFill="0" applyBorder="0" applyAlignment="0" applyProtection="0"/>
    <xf numFmtId="0" fontId="14" fillId="0" borderId="0"/>
    <xf numFmtId="165" fontId="14" fillId="0" borderId="0" applyFont="0" applyFill="0" applyBorder="0" applyAlignment="0" applyProtection="0"/>
    <xf numFmtId="0" fontId="19" fillId="0" borderId="0"/>
    <xf numFmtId="0" fontId="20" fillId="0" borderId="0"/>
    <xf numFmtId="0" fontId="20" fillId="0" borderId="0"/>
    <xf numFmtId="0" fontId="20" fillId="0" borderId="0"/>
    <xf numFmtId="0" fontId="21" fillId="0" borderId="0"/>
    <xf numFmtId="0" fontId="21" fillId="0" borderId="0"/>
    <xf numFmtId="0" fontId="20" fillId="0" borderId="0"/>
    <xf numFmtId="166" fontId="19" fillId="0" borderId="0"/>
    <xf numFmtId="9" fontId="9" fillId="0" borderId="0" applyFont="0" applyFill="0" applyBorder="0" applyAlignment="0" applyProtection="0"/>
    <xf numFmtId="165" fontId="20" fillId="0" borderId="0" applyFont="0" applyFill="0" applyBorder="0" applyAlignment="0" applyProtection="0"/>
    <xf numFmtId="0" fontId="9" fillId="0" borderId="0"/>
  </cellStyleXfs>
  <cellXfs count="249">
    <xf numFmtId="0" fontId="0" fillId="0" borderId="0" xfId="0"/>
    <xf numFmtId="0" fontId="7" fillId="0" borderId="0" xfId="0" applyFont="1"/>
    <xf numFmtId="0" fontId="7" fillId="3" borderId="0" xfId="0" applyFont="1" applyFill="1"/>
    <xf numFmtId="0" fontId="7" fillId="0" borderId="0" xfId="0" applyFont="1" applyAlignment="1">
      <alignment horizontal="left" textRotation="90" wrapText="1"/>
    </xf>
    <xf numFmtId="0" fontId="7" fillId="0" borderId="0" xfId="0" applyFont="1" applyAlignment="1">
      <alignment horizontal="center" vertical="center"/>
    </xf>
    <xf numFmtId="164" fontId="8" fillId="2" borderId="1" xfId="1" applyNumberFormat="1" applyFont="1" applyFill="1" applyBorder="1" applyAlignment="1">
      <alignment horizontal="left" wrapText="1"/>
    </xf>
    <xf numFmtId="0" fontId="14" fillId="0" borderId="0" xfId="2"/>
    <xf numFmtId="164" fontId="17" fillId="6" borderId="1" xfId="3" applyNumberFormat="1" applyFont="1" applyFill="1" applyBorder="1" applyAlignment="1">
      <alignment horizontal="right" wrapText="1"/>
    </xf>
    <xf numFmtId="0" fontId="18" fillId="0" borderId="0" xfId="2" applyFont="1"/>
    <xf numFmtId="0" fontId="14" fillId="0" borderId="0" xfId="2" applyFont="1"/>
    <xf numFmtId="164" fontId="27" fillId="3" borderId="1" xfId="3" applyNumberFormat="1" applyFont="1" applyFill="1" applyBorder="1" applyAlignment="1">
      <alignment horizontal="right" wrapText="1"/>
    </xf>
    <xf numFmtId="164" fontId="7" fillId="0" borderId="0" xfId="0" applyNumberFormat="1" applyFont="1"/>
    <xf numFmtId="164" fontId="15" fillId="6" borderId="5" xfId="3" applyNumberFormat="1" applyFont="1" applyFill="1" applyBorder="1" applyAlignment="1">
      <alignment horizontal="left" wrapText="1"/>
    </xf>
    <xf numFmtId="164" fontId="26" fillId="3" borderId="5" xfId="3" applyNumberFormat="1" applyFont="1" applyFill="1" applyBorder="1" applyAlignment="1">
      <alignment horizontal="left" wrapText="1"/>
    </xf>
    <xf numFmtId="164" fontId="32" fillId="2" borderId="1" xfId="1" applyNumberFormat="1" applyFont="1" applyFill="1" applyBorder="1" applyAlignment="1">
      <alignment horizontal="right" vertical="center"/>
    </xf>
    <xf numFmtId="0" fontId="33" fillId="3" borderId="0" xfId="0" applyFont="1" applyFill="1"/>
    <xf numFmtId="0" fontId="34" fillId="8" borderId="1" xfId="0" applyFont="1" applyFill="1" applyBorder="1" applyAlignment="1">
      <alignment horizontal="center" vertical="center" wrapText="1"/>
    </xf>
    <xf numFmtId="164" fontId="22" fillId="6" borderId="1" xfId="3" applyNumberFormat="1" applyFont="1" applyFill="1" applyBorder="1" applyAlignment="1">
      <alignment horizontal="right" wrapText="1"/>
    </xf>
    <xf numFmtId="164" fontId="35" fillId="3" borderId="1" xfId="3" applyNumberFormat="1" applyFont="1" applyFill="1" applyBorder="1" applyAlignment="1">
      <alignment horizontal="right" wrapText="1"/>
    </xf>
    <xf numFmtId="164" fontId="35" fillId="6" borderId="1" xfId="3" applyNumberFormat="1" applyFont="1" applyFill="1" applyBorder="1" applyAlignment="1">
      <alignment horizontal="right" wrapText="1"/>
    </xf>
    <xf numFmtId="164" fontId="36" fillId="3" borderId="1" xfId="3" applyNumberFormat="1" applyFont="1" applyFill="1" applyBorder="1" applyAlignment="1">
      <alignment wrapText="1"/>
    </xf>
    <xf numFmtId="164" fontId="15" fillId="6" borderId="1" xfId="3" applyNumberFormat="1" applyFont="1" applyFill="1" applyBorder="1" applyAlignment="1">
      <alignment wrapText="1"/>
    </xf>
    <xf numFmtId="0" fontId="37" fillId="0" borderId="0" xfId="2" applyFont="1" applyAlignment="1">
      <alignment horizontal="left" vertical="center"/>
    </xf>
    <xf numFmtId="0" fontId="38" fillId="0" borderId="7" xfId="0" applyFont="1" applyBorder="1" applyAlignment="1">
      <alignment vertical="center"/>
    </xf>
    <xf numFmtId="164" fontId="41" fillId="6" borderId="5" xfId="3" applyNumberFormat="1" applyFont="1" applyFill="1" applyBorder="1" applyAlignment="1">
      <alignment horizontal="left" wrapText="1"/>
    </xf>
    <xf numFmtId="0" fontId="40" fillId="10" borderId="2" xfId="0" applyFont="1" applyFill="1" applyBorder="1" applyAlignment="1">
      <alignment horizontal="center" vertical="center"/>
    </xf>
    <xf numFmtId="0" fontId="36" fillId="10" borderId="2" xfId="0" applyFont="1" applyFill="1" applyBorder="1" applyAlignment="1">
      <alignment horizontal="left" vertical="center"/>
    </xf>
    <xf numFmtId="0" fontId="26" fillId="10" borderId="2" xfId="0" applyFont="1" applyFill="1" applyBorder="1" applyAlignment="1">
      <alignment horizontal="left" vertical="center" wrapText="1"/>
    </xf>
    <xf numFmtId="0" fontId="26" fillId="10" borderId="3" xfId="0" applyFont="1" applyFill="1" applyBorder="1" applyAlignment="1">
      <alignment horizontal="left" vertical="center" wrapText="1"/>
    </xf>
    <xf numFmtId="0" fontId="26" fillId="10" borderId="4" xfId="0" applyFont="1" applyFill="1" applyBorder="1" applyAlignment="1">
      <alignment horizontal="left" vertical="center" wrapText="1"/>
    </xf>
    <xf numFmtId="0" fontId="7" fillId="0" borderId="0" xfId="0" applyFont="1" applyAlignment="1">
      <alignment horizontal="left" wrapText="1"/>
    </xf>
    <xf numFmtId="0" fontId="7" fillId="0" borderId="0" xfId="0" applyFont="1" applyAlignment="1">
      <alignment horizontal="centerContinuous" wrapText="1"/>
    </xf>
    <xf numFmtId="0" fontId="7" fillId="0" borderId="0" xfId="0" applyFont="1" applyAlignment="1">
      <alignment horizontal="distributed" wrapText="1"/>
    </xf>
    <xf numFmtId="0" fontId="47" fillId="0" borderId="0" xfId="0" applyFont="1" applyAlignment="1">
      <alignment horizontal="centerContinuous" vertical="center"/>
    </xf>
    <xf numFmtId="0" fontId="47" fillId="0" borderId="0" xfId="0" applyFont="1" applyAlignment="1">
      <alignment horizontal="centerContinuous"/>
    </xf>
    <xf numFmtId="0" fontId="14" fillId="0" borderId="0" xfId="2" applyAlignment="1">
      <alignment vertical="top"/>
    </xf>
    <xf numFmtId="49" fontId="14" fillId="0" borderId="0" xfId="2" applyNumberFormat="1" applyAlignment="1">
      <alignment horizontal="center"/>
    </xf>
    <xf numFmtId="0" fontId="49" fillId="0" borderId="0" xfId="0" applyFont="1"/>
    <xf numFmtId="164" fontId="15" fillId="6" borderId="1" xfId="3" applyNumberFormat="1" applyFont="1" applyFill="1" applyBorder="1" applyAlignment="1">
      <alignment vertical="center" wrapText="1"/>
    </xf>
    <xf numFmtId="0" fontId="0" fillId="0" borderId="0" xfId="0" applyAlignment="1"/>
    <xf numFmtId="0" fontId="36" fillId="10" borderId="1" xfId="0" applyFont="1" applyFill="1" applyBorder="1" applyAlignment="1">
      <alignment horizontal="center" vertical="center"/>
    </xf>
    <xf numFmtId="0" fontId="42" fillId="10" borderId="3" xfId="0" applyFont="1" applyFill="1" applyBorder="1" applyAlignment="1">
      <alignment horizontal="center" vertical="center" wrapText="1"/>
    </xf>
    <xf numFmtId="0" fontId="38" fillId="0" borderId="7" xfId="0" applyFont="1" applyBorder="1" applyAlignment="1">
      <alignment vertical="center"/>
    </xf>
    <xf numFmtId="0" fontId="26" fillId="10" borderId="4" xfId="0" applyFont="1" applyFill="1" applyBorder="1" applyAlignment="1">
      <alignment horizontal="left" vertical="center" wrapText="1"/>
    </xf>
    <xf numFmtId="164" fontId="52" fillId="3" borderId="1" xfId="3" applyNumberFormat="1" applyFont="1" applyFill="1" applyBorder="1" applyAlignment="1">
      <alignment vertical="top" wrapText="1"/>
    </xf>
    <xf numFmtId="164" fontId="52" fillId="11" borderId="1" xfId="3" applyNumberFormat="1" applyFont="1" applyFill="1" applyBorder="1" applyAlignment="1">
      <alignment vertical="top" wrapText="1"/>
    </xf>
    <xf numFmtId="164" fontId="22" fillId="3" borderId="1" xfId="3" applyNumberFormat="1" applyFont="1" applyFill="1" applyBorder="1" applyAlignment="1">
      <alignment wrapText="1"/>
    </xf>
    <xf numFmtId="164" fontId="22" fillId="6" borderId="1" xfId="3" applyNumberFormat="1" applyFont="1" applyFill="1" applyBorder="1" applyAlignment="1">
      <alignment wrapText="1"/>
    </xf>
    <xf numFmtId="0" fontId="17" fillId="3" borderId="1" xfId="3" applyNumberFormat="1" applyFont="1" applyFill="1" applyBorder="1" applyAlignment="1">
      <alignment horizontal="center" vertical="center" wrapText="1"/>
    </xf>
    <xf numFmtId="9" fontId="17" fillId="12" borderId="1" xfId="12" applyFont="1" applyFill="1" applyBorder="1" applyAlignment="1">
      <alignment horizontal="center" vertical="center" wrapText="1"/>
    </xf>
    <xf numFmtId="164" fontId="17" fillId="6" borderId="1" xfId="3" applyNumberFormat="1" applyFont="1" applyFill="1" applyBorder="1" applyAlignment="1">
      <alignment horizontal="center" vertical="center" wrapText="1"/>
    </xf>
    <xf numFmtId="164" fontId="27" fillId="3" borderId="1" xfId="3" applyNumberFormat="1" applyFont="1" applyFill="1" applyBorder="1" applyAlignment="1">
      <alignment horizontal="center" vertical="center" wrapText="1"/>
    </xf>
    <xf numFmtId="0" fontId="17" fillId="11" borderId="1" xfId="3" applyNumberFormat="1" applyFont="1" applyFill="1" applyBorder="1" applyAlignment="1">
      <alignment horizontal="center" vertical="center" wrapText="1"/>
    </xf>
    <xf numFmtId="164" fontId="17" fillId="11" borderId="1" xfId="3" applyNumberFormat="1" applyFont="1" applyFill="1" applyBorder="1" applyAlignment="1">
      <alignment horizontal="center" vertical="center" wrapText="1"/>
    </xf>
    <xf numFmtId="164" fontId="27" fillId="11" borderId="1" xfId="3" applyNumberFormat="1" applyFont="1" applyFill="1" applyBorder="1" applyAlignment="1">
      <alignment horizontal="center" vertical="center" wrapText="1"/>
    </xf>
    <xf numFmtId="0" fontId="17" fillId="6" borderId="1" xfId="3" applyNumberFormat="1" applyFont="1" applyFill="1" applyBorder="1" applyAlignment="1">
      <alignment horizontal="center" vertical="center" wrapText="1"/>
    </xf>
    <xf numFmtId="9" fontId="17" fillId="12" borderId="1" xfId="3" applyNumberFormat="1" applyFont="1" applyFill="1" applyBorder="1" applyAlignment="1">
      <alignment horizontal="center" vertical="center" wrapText="1"/>
    </xf>
    <xf numFmtId="164" fontId="27" fillId="6" borderId="1" xfId="3" applyNumberFormat="1" applyFont="1" applyFill="1" applyBorder="1" applyAlignment="1">
      <alignment horizontal="center" vertical="center" wrapText="1"/>
    </xf>
    <xf numFmtId="0" fontId="55" fillId="0" borderId="1" xfId="0" applyFont="1" applyBorder="1" applyAlignment="1">
      <alignment horizontal="left" vertical="top" wrapText="1"/>
    </xf>
    <xf numFmtId="0" fontId="55" fillId="0" borderId="1" xfId="13" applyNumberFormat="1" applyFont="1" applyFill="1" applyBorder="1" applyAlignment="1">
      <alignment horizontal="left" vertical="top" wrapText="1"/>
    </xf>
    <xf numFmtId="3" fontId="55" fillId="0" borderId="1" xfId="0" applyNumberFormat="1" applyFont="1" applyBorder="1" applyAlignment="1">
      <alignment horizontal="right" vertical="center" wrapText="1"/>
    </xf>
    <xf numFmtId="3" fontId="56" fillId="6" borderId="1" xfId="0" applyNumberFormat="1" applyFont="1" applyFill="1" applyBorder="1" applyAlignment="1">
      <alignment horizontal="right" vertical="center" wrapText="1"/>
    </xf>
    <xf numFmtId="3" fontId="55" fillId="6" borderId="1" xfId="0" applyNumberFormat="1" applyFont="1" applyFill="1" applyBorder="1" applyAlignment="1">
      <alignment horizontal="right" vertical="center" wrapText="1"/>
    </xf>
    <xf numFmtId="3" fontId="55" fillId="0" borderId="1" xfId="0" applyNumberFormat="1" applyFont="1" applyFill="1" applyBorder="1" applyAlignment="1">
      <alignment horizontal="right" vertical="center" wrapText="1"/>
    </xf>
    <xf numFmtId="3" fontId="55" fillId="14" borderId="1" xfId="0" applyNumberFormat="1" applyFont="1" applyFill="1" applyBorder="1" applyAlignment="1">
      <alignment horizontal="right" vertical="center" wrapText="1"/>
    </xf>
    <xf numFmtId="0" fontId="55" fillId="0" borderId="1" xfId="13" applyNumberFormat="1" applyFont="1" applyBorder="1" applyAlignment="1">
      <alignment horizontal="left" vertical="top" wrapText="1"/>
    </xf>
    <xf numFmtId="0" fontId="55" fillId="0" borderId="1" xfId="0" applyFont="1" applyFill="1" applyBorder="1" applyAlignment="1">
      <alignment horizontal="left" vertical="top" wrapText="1"/>
    </xf>
    <xf numFmtId="0" fontId="20" fillId="3" borderId="1" xfId="0" applyFont="1" applyFill="1" applyBorder="1" applyAlignment="1">
      <alignment horizontal="left" vertical="top" wrapText="1"/>
    </xf>
    <xf numFmtId="3" fontId="58" fillId="3" borderId="1" xfId="0" applyNumberFormat="1" applyFont="1" applyFill="1" applyBorder="1" applyAlignment="1">
      <alignment horizontal="right" vertical="center" wrapText="1"/>
    </xf>
    <xf numFmtId="3" fontId="58" fillId="0" borderId="1" xfId="0" applyNumberFormat="1" applyFont="1" applyFill="1" applyBorder="1" applyAlignment="1">
      <alignment horizontal="right" vertical="center" wrapText="1"/>
    </xf>
    <xf numFmtId="0" fontId="20" fillId="0" borderId="1" xfId="0" applyFont="1" applyFill="1" applyBorder="1" applyAlignment="1">
      <alignment horizontal="left" vertical="top" wrapText="1"/>
    </xf>
    <xf numFmtId="3" fontId="5" fillId="3" borderId="1" xfId="0" applyNumberFormat="1" applyFont="1" applyFill="1" applyBorder="1" applyAlignment="1">
      <alignment vertical="center"/>
    </xf>
    <xf numFmtId="3" fontId="58" fillId="3" borderId="1" xfId="0" applyNumberFormat="1" applyFont="1" applyFill="1" applyBorder="1" applyAlignment="1">
      <alignment horizontal="right" wrapText="1"/>
    </xf>
    <xf numFmtId="0" fontId="20" fillId="3" borderId="1" xfId="0" applyFont="1" applyFill="1" applyBorder="1" applyAlignment="1">
      <alignment horizontal="left" vertical="center" wrapText="1"/>
    </xf>
    <xf numFmtId="164" fontId="9" fillId="3" borderId="1" xfId="13" applyNumberFormat="1" applyFont="1" applyFill="1" applyBorder="1" applyAlignment="1">
      <alignment horizontal="left" vertical="center" wrapText="1"/>
    </xf>
    <xf numFmtId="164" fontId="25" fillId="3" borderId="1" xfId="13" applyNumberFormat="1" applyFont="1" applyFill="1" applyBorder="1" applyAlignment="1">
      <alignment horizontal="left" vertical="center" wrapText="1"/>
    </xf>
    <xf numFmtId="0" fontId="59" fillId="0" borderId="0" xfId="0" applyFont="1" applyAlignment="1">
      <alignment horizontal="left" vertical="top" wrapText="1"/>
    </xf>
    <xf numFmtId="164" fontId="9" fillId="0" borderId="1" xfId="13" applyNumberFormat="1" applyFont="1" applyFill="1" applyBorder="1" applyAlignment="1">
      <alignment horizontal="left" vertical="center" wrapText="1"/>
    </xf>
    <xf numFmtId="3" fontId="60" fillId="0" borderId="1" xfId="0" applyNumberFormat="1" applyFont="1" applyFill="1" applyBorder="1" applyAlignment="1">
      <alignment horizontal="right" vertical="center" wrapText="1"/>
    </xf>
    <xf numFmtId="3" fontId="61" fillId="0"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xf>
    <xf numFmtId="0" fontId="20" fillId="0" borderId="1" xfId="0" applyFont="1" applyBorder="1" applyAlignment="1">
      <alignment horizontal="left" vertical="top" wrapText="1"/>
    </xf>
    <xf numFmtId="164" fontId="9" fillId="0" borderId="1" xfId="13" applyNumberFormat="1" applyFont="1" applyBorder="1" applyAlignment="1">
      <alignment horizontal="left" vertical="center" wrapText="1"/>
    </xf>
    <xf numFmtId="3" fontId="61" fillId="3" borderId="1" xfId="0" applyNumberFormat="1" applyFont="1" applyFill="1" applyBorder="1" applyAlignment="1">
      <alignment horizontal="right" vertical="center" wrapText="1"/>
    </xf>
    <xf numFmtId="3" fontId="61" fillId="0" borderId="1" xfId="0" applyNumberFormat="1" applyFont="1" applyBorder="1" applyAlignment="1">
      <alignment horizontal="right" vertical="center" wrapText="1"/>
    </xf>
    <xf numFmtId="0" fontId="14" fillId="3" borderId="1" xfId="0" applyFont="1" applyFill="1" applyBorder="1" applyAlignment="1">
      <alignment horizontal="center" vertical="center"/>
    </xf>
    <xf numFmtId="0" fontId="20" fillId="0" borderId="1" xfId="0" applyFont="1" applyBorder="1" applyAlignment="1">
      <alignment horizontal="left" vertical="center" wrapText="1"/>
    </xf>
    <xf numFmtId="0" fontId="0" fillId="0" borderId="1" xfId="0" applyFont="1" applyBorder="1" applyAlignment="1">
      <alignment vertical="top" wrapText="1"/>
    </xf>
    <xf numFmtId="0" fontId="20" fillId="0" borderId="1" xfId="0" applyFont="1" applyFill="1" applyBorder="1" applyAlignment="1">
      <alignment horizontal="left" vertical="center" wrapText="1"/>
    </xf>
    <xf numFmtId="0" fontId="0" fillId="3" borderId="1" xfId="13" applyNumberFormat="1" applyFont="1" applyFill="1" applyBorder="1" applyAlignment="1">
      <alignment horizontal="left" vertical="top" wrapText="1"/>
    </xf>
    <xf numFmtId="0" fontId="63" fillId="0" borderId="1" xfId="0" applyFont="1" applyBorder="1" applyAlignment="1">
      <alignment horizontal="center" vertical="center" wrapText="1"/>
    </xf>
    <xf numFmtId="0" fontId="63"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5" fillId="1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5" fillId="17"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63" fillId="0" borderId="1" xfId="0" applyFont="1" applyBorder="1" applyAlignment="1">
      <alignment horizontal="center" vertical="top" wrapText="1"/>
    </xf>
    <xf numFmtId="0" fontId="62" fillId="3" borderId="1" xfId="0" applyFont="1" applyFill="1" applyBorder="1" applyAlignment="1">
      <alignment horizontal="center" vertical="top" wrapText="1"/>
    </xf>
    <xf numFmtId="164" fontId="0" fillId="3" borderId="1" xfId="13" applyNumberFormat="1" applyFont="1" applyFill="1" applyBorder="1" applyAlignment="1">
      <alignment horizontal="left" vertical="top" wrapText="1"/>
    </xf>
    <xf numFmtId="164" fontId="0" fillId="3" borderId="1" xfId="13" applyNumberFormat="1" applyFont="1" applyFill="1" applyBorder="1" applyAlignment="1">
      <alignment horizontal="left" vertical="center" wrapText="1"/>
    </xf>
    <xf numFmtId="0" fontId="4" fillId="18" borderId="1" xfId="0" applyFont="1" applyFill="1" applyBorder="1" applyAlignment="1">
      <alignment horizontal="center" vertical="center" wrapText="1"/>
    </xf>
    <xf numFmtId="0" fontId="0" fillId="0" borderId="1" xfId="13" applyNumberFormat="1" applyFont="1" applyFill="1" applyBorder="1" applyAlignment="1">
      <alignment horizontal="left" vertical="top" wrapText="1"/>
    </xf>
    <xf numFmtId="0" fontId="0" fillId="3" borderId="1" xfId="13" applyNumberFormat="1" applyFont="1" applyFill="1" applyBorder="1" applyAlignment="1">
      <alignment horizontal="left" vertical="center" wrapText="1"/>
    </xf>
    <xf numFmtId="164" fontId="0" fillId="0" borderId="1" xfId="13" applyNumberFormat="1" applyFont="1" applyBorder="1" applyAlignment="1">
      <alignment horizontal="left" vertical="center" wrapText="1"/>
    </xf>
    <xf numFmtId="0" fontId="46" fillId="0" borderId="1" xfId="13" applyNumberFormat="1" applyFont="1" applyFill="1" applyBorder="1" applyAlignment="1">
      <alignment horizontal="left" vertical="top" wrapText="1"/>
    </xf>
    <xf numFmtId="0" fontId="0" fillId="0" borderId="1" xfId="13" applyNumberFormat="1" applyFont="1" applyBorder="1" applyAlignment="1">
      <alignment horizontal="left" vertical="top" wrapText="1"/>
    </xf>
    <xf numFmtId="0" fontId="0" fillId="0" borderId="1" xfId="13" applyNumberFormat="1" applyFont="1" applyFill="1" applyBorder="1" applyAlignment="1">
      <alignment horizontal="left" vertical="center" wrapText="1"/>
    </xf>
    <xf numFmtId="0" fontId="4" fillId="17" borderId="1" xfId="0" applyFont="1" applyFill="1" applyBorder="1" applyAlignment="1">
      <alignment horizontal="center" vertical="center" wrapText="1"/>
    </xf>
    <xf numFmtId="0" fontId="11" fillId="15" borderId="1" xfId="0" applyFont="1" applyFill="1" applyBorder="1" applyAlignment="1">
      <alignment horizontal="center" vertical="center" textRotation="90"/>
    </xf>
    <xf numFmtId="164" fontId="0" fillId="0" borderId="1" xfId="13" applyNumberFormat="1" applyFont="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55" fillId="19" borderId="2"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1" fillId="0" borderId="0" xfId="0" applyFont="1" applyAlignment="1">
      <alignment horizontal="right" vertical="center"/>
    </xf>
    <xf numFmtId="3" fontId="61" fillId="6" borderId="1" xfId="0" applyNumberFormat="1" applyFont="1" applyFill="1" applyBorder="1" applyAlignment="1">
      <alignment horizontal="right" vertical="center" wrapText="1"/>
    </xf>
    <xf numFmtId="0" fontId="11" fillId="0" borderId="0" xfId="0" applyFont="1" applyAlignment="1">
      <alignment vertical="center"/>
    </xf>
    <xf numFmtId="0" fontId="11" fillId="0" borderId="1" xfId="0" applyFont="1" applyBorder="1" applyAlignment="1">
      <alignment vertical="center"/>
    </xf>
    <xf numFmtId="0" fontId="11" fillId="0" borderId="0" xfId="0" applyFont="1" applyFill="1" applyAlignment="1">
      <alignment vertical="center"/>
    </xf>
    <xf numFmtId="0" fontId="11" fillId="3" borderId="0" xfId="0" applyFont="1" applyFill="1" applyAlignment="1">
      <alignment vertical="center"/>
    </xf>
    <xf numFmtId="3" fontId="58" fillId="3" borderId="1" xfId="14" applyNumberFormat="1" applyFont="1" applyFill="1" applyBorder="1" applyAlignment="1">
      <alignment horizontal="right" vertical="center" wrapText="1"/>
    </xf>
    <xf numFmtId="3" fontId="2" fillId="3" borderId="1" xfId="14" applyNumberFormat="1" applyFont="1" applyFill="1" applyBorder="1" applyAlignment="1">
      <alignment vertical="center"/>
    </xf>
    <xf numFmtId="0" fontId="5" fillId="3" borderId="0" xfId="0" applyFont="1" applyFill="1" applyAlignment="1">
      <alignment vertical="center"/>
    </xf>
    <xf numFmtId="0" fontId="0" fillId="3" borderId="1" xfId="0" applyFont="1" applyFill="1" applyBorder="1" applyAlignment="1">
      <alignment vertical="top" wrapText="1"/>
    </xf>
    <xf numFmtId="0" fontId="65" fillId="0" borderId="1" xfId="0" applyFont="1" applyBorder="1"/>
    <xf numFmtId="0" fontId="65" fillId="0" borderId="0" xfId="0" applyFont="1"/>
    <xf numFmtId="0" fontId="54" fillId="0" borderId="0" xfId="0" applyFont="1"/>
    <xf numFmtId="3" fontId="65" fillId="0" borderId="1" xfId="0" applyNumberFormat="1" applyFont="1" applyFill="1" applyBorder="1" applyAlignment="1">
      <alignment vertical="center"/>
    </xf>
    <xf numFmtId="0" fontId="54" fillId="0" borderId="1" xfId="0" applyFont="1" applyFill="1" applyBorder="1"/>
    <xf numFmtId="0" fontId="65" fillId="3" borderId="0" xfId="0" applyFont="1" applyFill="1"/>
    <xf numFmtId="3" fontId="65" fillId="0" borderId="0" xfId="0" applyNumberFormat="1" applyFont="1" applyAlignment="1">
      <alignment vertical="center"/>
    </xf>
    <xf numFmtId="0" fontId="55" fillId="0" borderId="1" xfId="0" applyFont="1" applyFill="1" applyBorder="1" applyAlignment="1">
      <alignment horizontal="center" vertical="center" wrapText="1"/>
    </xf>
    <xf numFmtId="3" fontId="11" fillId="0" borderId="0" xfId="0" applyNumberFormat="1" applyFont="1" applyAlignment="1">
      <alignment vertical="center"/>
    </xf>
    <xf numFmtId="164" fontId="0" fillId="0" borderId="1" xfId="13" applyNumberFormat="1" applyFont="1" applyFill="1" applyBorder="1" applyAlignment="1">
      <alignment horizontal="left" vertical="top" wrapText="1"/>
    </xf>
    <xf numFmtId="3" fontId="63" fillId="0" borderId="1" xfId="0" applyNumberFormat="1" applyFont="1" applyFill="1" applyBorder="1" applyAlignment="1">
      <alignment horizontal="right" vertical="center" wrapText="1"/>
    </xf>
    <xf numFmtId="0" fontId="0" fillId="0" borderId="0" xfId="0" applyFont="1" applyFill="1" applyAlignment="1">
      <alignment vertical="top" wrapText="1"/>
    </xf>
    <xf numFmtId="3" fontId="11" fillId="0" borderId="1" xfId="0" applyNumberFormat="1" applyFont="1" applyBorder="1" applyAlignment="1">
      <alignment vertical="center"/>
    </xf>
    <xf numFmtId="0" fontId="55" fillId="15" borderId="1" xfId="0" applyFont="1" applyFill="1" applyBorder="1" applyAlignment="1">
      <alignment horizontal="center" vertical="center" textRotation="90"/>
    </xf>
    <xf numFmtId="0" fontId="7" fillId="15" borderId="1" xfId="0" applyFont="1" applyFill="1" applyBorder="1" applyAlignment="1">
      <alignment horizontal="center" vertical="center" textRotation="90"/>
    </xf>
    <xf numFmtId="0" fontId="55" fillId="19" borderId="1" xfId="0" applyFont="1" applyFill="1" applyBorder="1" applyAlignment="1">
      <alignment horizontal="center" vertical="center" textRotation="90"/>
    </xf>
    <xf numFmtId="0" fontId="7" fillId="9" borderId="1" xfId="0" applyFont="1" applyFill="1" applyBorder="1" applyAlignment="1">
      <alignment horizontal="center" vertical="center" textRotation="90"/>
    </xf>
    <xf numFmtId="0" fontId="7" fillId="20" borderId="1" xfId="0" applyFont="1" applyFill="1" applyBorder="1" applyAlignment="1">
      <alignment horizontal="center" vertical="center" textRotation="90"/>
    </xf>
    <xf numFmtId="0" fontId="11" fillId="20" borderId="1" xfId="0" applyFont="1" applyFill="1" applyBorder="1" applyAlignment="1">
      <alignment horizontal="center" vertical="center" textRotation="90"/>
    </xf>
    <xf numFmtId="0" fontId="7" fillId="16" borderId="1" xfId="0" applyFont="1" applyFill="1" applyBorder="1" applyAlignment="1">
      <alignment horizontal="center" vertical="center" textRotation="90"/>
    </xf>
    <xf numFmtId="0" fontId="7" fillId="21" borderId="1" xfId="0" applyFont="1" applyFill="1" applyBorder="1" applyAlignment="1">
      <alignment horizontal="center" vertical="center" textRotation="90"/>
    </xf>
    <xf numFmtId="0" fontId="11" fillId="19" borderId="1" xfId="0" applyFont="1" applyFill="1" applyBorder="1" applyAlignment="1">
      <alignment horizontal="center" vertical="center" textRotation="90"/>
    </xf>
    <xf numFmtId="0" fontId="0" fillId="0" borderId="1" xfId="0" applyFont="1" applyFill="1" applyBorder="1" applyAlignment="1">
      <alignment horizontal="left" vertical="center" wrapText="1"/>
    </xf>
    <xf numFmtId="46"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3" fontId="0" fillId="6" borderId="1" xfId="0" applyNumberFormat="1" applyFont="1" applyFill="1" applyBorder="1" applyAlignment="1">
      <alignment horizontal="center" vertical="center" wrapText="1"/>
    </xf>
    <xf numFmtId="0" fontId="14" fillId="22"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0" fontId="55" fillId="15" borderId="1" xfId="0" applyFont="1" applyFill="1" applyBorder="1" applyAlignment="1">
      <alignment horizontal="center" vertical="center" wrapText="1"/>
    </xf>
    <xf numFmtId="3" fontId="67" fillId="6" borderId="1" xfId="0" applyNumberFormat="1" applyFont="1" applyFill="1" applyBorder="1" applyAlignment="1">
      <alignment horizontal="right" vertical="center" wrapText="1"/>
    </xf>
    <xf numFmtId="0" fontId="1" fillId="18" borderId="1" xfId="0" applyFont="1" applyFill="1" applyBorder="1" applyAlignment="1">
      <alignment horizontal="center" vertical="center" wrapText="1"/>
    </xf>
    <xf numFmtId="3" fontId="7" fillId="0" borderId="0" xfId="0" applyNumberFormat="1" applyFont="1"/>
    <xf numFmtId="3" fontId="0" fillId="6" borderId="1" xfId="0" applyNumberFormat="1" applyFont="1" applyFill="1" applyBorder="1" applyAlignment="1">
      <alignment horizontal="right" vertical="center" wrapText="1"/>
    </xf>
    <xf numFmtId="3" fontId="65" fillId="0" borderId="1" xfId="0" applyNumberFormat="1" applyFont="1" applyBorder="1" applyAlignment="1">
      <alignment vertical="center"/>
    </xf>
    <xf numFmtId="0" fontId="7" fillId="0" borderId="0" xfId="0" applyFont="1" applyAlignment="1">
      <alignment vertical="center"/>
    </xf>
    <xf numFmtId="0" fontId="69" fillId="0" borderId="0" xfId="0" applyFont="1" applyAlignment="1">
      <alignment vertical="center" wrapText="1"/>
    </xf>
    <xf numFmtId="0" fontId="55" fillId="23" borderId="1" xfId="0" applyFont="1" applyFill="1" applyBorder="1" applyAlignment="1">
      <alignment horizontal="left" vertical="top" wrapText="1"/>
    </xf>
    <xf numFmtId="0" fontId="55" fillId="23" borderId="1" xfId="13" applyNumberFormat="1" applyFont="1" applyFill="1" applyBorder="1" applyAlignment="1">
      <alignment horizontal="left" vertical="top" wrapText="1"/>
    </xf>
    <xf numFmtId="3" fontId="55" fillId="23" borderId="1" xfId="0" applyNumberFormat="1" applyFont="1" applyFill="1" applyBorder="1" applyAlignment="1">
      <alignment horizontal="right" vertical="center" wrapText="1"/>
    </xf>
    <xf numFmtId="3" fontId="56" fillId="23" borderId="1" xfId="0" applyNumberFormat="1" applyFont="1" applyFill="1" applyBorder="1" applyAlignment="1">
      <alignment horizontal="right" vertical="center" wrapText="1"/>
    </xf>
    <xf numFmtId="0" fontId="63" fillId="23"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14" fillId="23" borderId="1" xfId="0" applyFont="1" applyFill="1" applyBorder="1" applyAlignment="1">
      <alignment horizontal="center" vertical="center"/>
    </xf>
    <xf numFmtId="0" fontId="7" fillId="23" borderId="0" xfId="0" applyFont="1" applyFill="1"/>
    <xf numFmtId="0" fontId="70" fillId="23" borderId="0" xfId="0" applyFont="1" applyFill="1" applyAlignment="1">
      <alignment vertical="center"/>
    </xf>
    <xf numFmtId="0" fontId="7" fillId="23" borderId="0" xfId="0" applyFont="1" applyFill="1" applyAlignment="1">
      <alignment vertical="center"/>
    </xf>
    <xf numFmtId="0" fontId="20" fillId="23" borderId="1" xfId="0" applyFont="1" applyFill="1" applyBorder="1" applyAlignment="1">
      <alignment horizontal="left" vertical="top" wrapText="1"/>
    </xf>
    <xf numFmtId="0" fontId="9" fillId="23" borderId="1" xfId="13" applyNumberFormat="1" applyFont="1" applyFill="1" applyBorder="1" applyAlignment="1">
      <alignment horizontal="left" vertical="top" wrapText="1"/>
    </xf>
    <xf numFmtId="3" fontId="58" fillId="23" borderId="1" xfId="0" applyNumberFormat="1" applyFont="1" applyFill="1" applyBorder="1" applyAlignment="1">
      <alignment horizontal="right" vertical="center" wrapText="1"/>
    </xf>
    <xf numFmtId="0" fontId="62" fillId="23" borderId="1" xfId="0" applyFont="1" applyFill="1" applyBorder="1" applyAlignment="1">
      <alignment horizontal="center" vertical="center" wrapText="1"/>
    </xf>
    <xf numFmtId="0" fontId="55" fillId="23" borderId="1" xfId="0" applyFont="1" applyFill="1" applyBorder="1" applyAlignment="1">
      <alignment horizontal="center" vertical="center" wrapText="1"/>
    </xf>
    <xf numFmtId="0" fontId="70" fillId="23" borderId="0" xfId="0" applyFont="1" applyFill="1" applyAlignment="1">
      <alignment horizontal="left" vertical="center"/>
    </xf>
    <xf numFmtId="0" fontId="0" fillId="23" borderId="1" xfId="13" applyNumberFormat="1" applyFont="1" applyFill="1" applyBorder="1" applyAlignment="1">
      <alignment horizontal="left" vertical="top" wrapText="1"/>
    </xf>
    <xf numFmtId="0" fontId="20" fillId="23" borderId="1" xfId="0" applyFont="1" applyFill="1" applyBorder="1" applyAlignment="1">
      <alignment horizontal="left" vertical="center" wrapText="1"/>
    </xf>
    <xf numFmtId="164" fontId="9" fillId="23" borderId="1" xfId="13" applyNumberFormat="1" applyFont="1" applyFill="1" applyBorder="1" applyAlignment="1">
      <alignment horizontal="left" vertical="center" wrapText="1"/>
    </xf>
    <xf numFmtId="3" fontId="61" fillId="23" borderId="1" xfId="0" applyNumberFormat="1" applyFont="1" applyFill="1" applyBorder="1" applyAlignment="1">
      <alignment horizontal="right" vertical="center" wrapText="1"/>
    </xf>
    <xf numFmtId="0" fontId="65" fillId="23" borderId="0" xfId="0" applyFont="1" applyFill="1"/>
    <xf numFmtId="0" fontId="11" fillId="23" borderId="1" xfId="0" applyFont="1" applyFill="1" applyBorder="1" applyAlignment="1">
      <alignment horizontal="center" vertical="center" wrapText="1"/>
    </xf>
    <xf numFmtId="0" fontId="71" fillId="23" borderId="0" xfId="0" applyFont="1" applyFill="1" applyAlignment="1">
      <alignment vertical="center"/>
    </xf>
    <xf numFmtId="0" fontId="38" fillId="3" borderId="7" xfId="0" applyFont="1" applyFill="1" applyBorder="1" applyAlignment="1">
      <alignment horizontal="center" vertical="center"/>
    </xf>
    <xf numFmtId="0" fontId="22" fillId="9"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46" fillId="0" borderId="0" xfId="0" applyFont="1" applyAlignment="1">
      <alignment horizontal="left" wrapText="1"/>
    </xf>
    <xf numFmtId="0" fontId="0" fillId="0" borderId="0" xfId="0" applyAlignment="1"/>
    <xf numFmtId="0" fontId="8" fillId="2" borderId="1" xfId="0" applyFont="1" applyFill="1" applyBorder="1" applyAlignment="1">
      <alignment horizontal="center" vertical="top"/>
    </xf>
    <xf numFmtId="0" fontId="6" fillId="5" borderId="1"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17" fillId="5" borderId="1" xfId="0" applyFont="1" applyFill="1" applyBorder="1" applyAlignment="1">
      <alignment horizontal="center" vertical="center" wrapText="1"/>
    </xf>
    <xf numFmtId="0" fontId="54" fillId="0" borderId="0" xfId="0" applyFont="1" applyAlignment="1">
      <alignment horizontal="center" vertical="center" wrapText="1"/>
    </xf>
    <xf numFmtId="0" fontId="46" fillId="0" borderId="0" xfId="0" applyFont="1" applyAlignment="1">
      <alignment horizontal="distributed" wrapText="1"/>
    </xf>
    <xf numFmtId="0" fontId="0" fillId="0" borderId="0" xfId="0" applyAlignment="1">
      <alignment horizontal="distributed" wrapText="1"/>
    </xf>
    <xf numFmtId="0" fontId="0" fillId="0" borderId="0" xfId="0" applyAlignment="1">
      <alignment horizontal="left" wrapText="1"/>
    </xf>
    <xf numFmtId="0" fontId="64" fillId="0" borderId="0" xfId="0" applyFont="1" applyAlignment="1">
      <alignment wrapText="1"/>
    </xf>
    <xf numFmtId="0" fontId="0" fillId="0" borderId="0" xfId="0" applyAlignment="1">
      <alignment wrapText="1"/>
    </xf>
    <xf numFmtId="0" fontId="16" fillId="5" borderId="2" xfId="2" applyFont="1" applyFill="1" applyBorder="1" applyAlignment="1">
      <alignment horizontal="center" vertical="center" wrapText="1"/>
    </xf>
    <xf numFmtId="0" fontId="16" fillId="5" borderId="3" xfId="2" applyFont="1" applyFill="1" applyBorder="1" applyAlignment="1">
      <alignment horizontal="center" vertical="center" wrapText="1"/>
    </xf>
    <xf numFmtId="0" fontId="16" fillId="5" borderId="4" xfId="2" applyFont="1" applyFill="1" applyBorder="1" applyAlignment="1">
      <alignment horizontal="center" vertical="center" wrapText="1"/>
    </xf>
    <xf numFmtId="0" fontId="22"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15" fillId="6" borderId="5" xfId="2" applyFont="1" applyFill="1" applyBorder="1" applyAlignment="1">
      <alignment horizontal="center" vertical="center"/>
    </xf>
    <xf numFmtId="0" fontId="15" fillId="6" borderId="8" xfId="2" applyFont="1" applyFill="1" applyBorder="1" applyAlignment="1">
      <alignment horizontal="center" vertical="center"/>
    </xf>
    <xf numFmtId="0" fontId="15" fillId="6" borderId="6" xfId="2"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6" fillId="5" borderId="1" xfId="2" applyFont="1" applyFill="1" applyBorder="1" applyAlignment="1">
      <alignment horizontal="center" vertical="center" wrapText="1"/>
    </xf>
    <xf numFmtId="0" fontId="51" fillId="0" borderId="0" xfId="2" applyFont="1" applyAlignment="1">
      <alignment horizontal="left" wrapText="1"/>
    </xf>
    <xf numFmtId="0" fontId="50" fillId="0" borderId="0" xfId="2" applyFont="1" applyAlignment="1">
      <alignment horizontal="left" wrapText="1"/>
    </xf>
    <xf numFmtId="0" fontId="40" fillId="0" borderId="0" xfId="2" applyFont="1" applyAlignment="1">
      <alignment horizontal="left"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3" borderId="12"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16" fillId="13" borderId="2" xfId="2" applyFont="1" applyFill="1" applyBorder="1" applyAlignment="1">
      <alignment horizontal="center" vertical="center" wrapText="1"/>
    </xf>
    <xf numFmtId="0" fontId="16" fillId="13" borderId="3" xfId="2" applyFont="1" applyFill="1" applyBorder="1" applyAlignment="1">
      <alignment horizontal="center" vertical="center" wrapText="1"/>
    </xf>
    <xf numFmtId="0" fontId="16" fillId="13" borderId="4" xfId="2" applyFont="1" applyFill="1" applyBorder="1" applyAlignment="1">
      <alignment horizontal="center" vertical="center" wrapText="1"/>
    </xf>
    <xf numFmtId="0" fontId="6" fillId="23" borderId="0" xfId="0" applyFont="1" applyFill="1" applyAlignment="1">
      <alignment vertical="center"/>
    </xf>
    <xf numFmtId="0" fontId="72" fillId="23" borderId="0" xfId="0" applyFont="1" applyFill="1" applyAlignment="1">
      <alignment vertical="center"/>
    </xf>
    <xf numFmtId="0" fontId="23" fillId="23" borderId="0" xfId="0" applyFont="1" applyFill="1" applyAlignment="1">
      <alignment vertical="center"/>
    </xf>
  </cellXfs>
  <cellStyles count="15">
    <cellStyle name="Comma" xfId="1" builtinId="3"/>
    <cellStyle name="Comma 2" xfId="3"/>
    <cellStyle name="Comma 4" xfId="13"/>
    <cellStyle name="Excel Built-in Normal" xfId="4"/>
    <cellStyle name="Normal" xfId="0" builtinId="0"/>
    <cellStyle name="Normal 2" xfId="2"/>
    <cellStyle name="Normal 2 2" xfId="5"/>
    <cellStyle name="Normal 2 3" xfId="6"/>
    <cellStyle name="Normal 2 4" xfId="7"/>
    <cellStyle name="Normal 3" xfId="8"/>
    <cellStyle name="Normal 4" xfId="9"/>
    <cellStyle name="Normal 5" xfId="14"/>
    <cellStyle name="Obično 2" xfId="10"/>
    <cellStyle name="Percent" xfId="12" builtinId="5"/>
    <cellStyle name="Zarez 2" xfId="11"/>
  </cellStyles>
  <dxfs count="0"/>
  <tableStyles count="0" defaultTableStyle="TableStyleMedium9" defaultPivotStyle="PivotStyleLight16"/>
  <colors>
    <mruColors>
      <color rgb="FF6666FF"/>
      <color rgb="FFFBF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vi-VN">
                <a:solidFill>
                  <a:sysClr val="windowText" lastClr="000000"/>
                </a:solidFill>
                <a:latin typeface="Calibri" pitchFamily="34" charset="0"/>
              </a:rPr>
              <a:t>Ukupni predviđeni izdaci  (za III godine)</a:t>
            </a:r>
          </a:p>
        </c:rich>
      </c:tx>
      <c:spPr>
        <a:noFill/>
        <a:ln>
          <a:noFill/>
        </a:ln>
        <a:effectLst/>
      </c:spPr>
    </c:title>
    <c:plotArea>
      <c:layout>
        <c:manualLayout>
          <c:layoutTarget val="inner"/>
          <c:xMode val="edge"/>
          <c:yMode val="edge"/>
          <c:x val="0.49958677145487951"/>
          <c:y val="0.21513338342713431"/>
          <c:w val="0.40789544145616363"/>
          <c:h val="0.55840597513294243"/>
        </c:manualLayout>
      </c:layout>
      <c:barChart>
        <c:barDir val="bar"/>
        <c:grouping val="clustered"/>
        <c:ser>
          <c:idx val="0"/>
          <c:order val="0"/>
          <c:tx>
            <c:strRef>
              <c:f>'Ukupno po sektorima'!$D$3:$D$6</c:f>
              <c:strCache>
                <c:ptCount val="1"/>
                <c:pt idx="0">
                  <c:v>Ukupni predviđeni izdaci  (za III godine)</c:v>
                </c:pt>
              </c:strCache>
            </c:strRef>
          </c:tx>
          <c:spPr>
            <a:solidFill>
              <a:schemeClr val="accent1"/>
            </a:solidFill>
            <a:ln>
              <a:noFill/>
            </a:ln>
            <a:effectLst/>
          </c:spPr>
          <c:cat>
            <c:strRef>
              <c:f>'Ukupno po sektorima'!$B$7:$B$9</c:f>
              <c:strCache>
                <c:ptCount val="3"/>
                <c:pt idx="0">
                  <c:v>Ekonomski sektor</c:v>
                </c:pt>
                <c:pt idx="1">
                  <c:v>Društveni sektor</c:v>
                </c:pt>
                <c:pt idx="2">
                  <c:v>Sektor okoliša /zaštite životne sredine</c:v>
                </c:pt>
              </c:strCache>
            </c:strRef>
          </c:cat>
          <c:val>
            <c:numRef>
              <c:f>'Ukupno po sektorima'!$D$7:$D$9</c:f>
              <c:numCache>
                <c:formatCode>_-* #,##0\ _K_M_-;\-* #,##0\ _K_M_-;_-* "-"\ _K_M_-;_-@_-</c:formatCode>
                <c:ptCount val="3"/>
                <c:pt idx="0">
                  <c:v>637000</c:v>
                </c:pt>
                <c:pt idx="1">
                  <c:v>1785621</c:v>
                </c:pt>
                <c:pt idx="2">
                  <c:v>1734617</c:v>
                </c:pt>
              </c:numCache>
            </c:numRef>
          </c:val>
        </c:ser>
        <c:gapWidth val="182"/>
        <c:axId val="138674560"/>
        <c:axId val="138676096"/>
      </c:barChart>
      <c:catAx>
        <c:axId val="138674560"/>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sr-Latn-CS"/>
          </a:p>
        </c:txPr>
        <c:crossAx val="138676096"/>
        <c:crosses val="autoZero"/>
        <c:auto val="1"/>
        <c:lblAlgn val="ctr"/>
        <c:lblOffset val="100"/>
      </c:catAx>
      <c:valAx>
        <c:axId val="138676096"/>
        <c:scaling>
          <c:orientation val="minMax"/>
        </c:scaling>
        <c:axPos val="b"/>
        <c:majorGridlines>
          <c:spPr>
            <a:ln w="9525" cap="flat" cmpd="sng" algn="ctr">
              <a:solidFill>
                <a:schemeClr val="tx1">
                  <a:lumMod val="15000"/>
                  <a:lumOff val="85000"/>
                </a:schemeClr>
              </a:solidFill>
              <a:round/>
            </a:ln>
            <a:effectLst/>
          </c:spPr>
        </c:majorGridlines>
        <c:numFmt formatCode="_-* #,##0\ _K_M_-;\-* #,##0\ _K_M_-;_-* &quot;-&quot;\ _K_M_-;_-@_-"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CS"/>
          </a:p>
        </c:txPr>
        <c:crossAx val="138674560"/>
        <c:crosses val="autoZero"/>
        <c:crossBetween val="between"/>
        <c:dispUnits>
          <c:custUnit val="1000"/>
          <c:dispUnits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sr-Latn-CS"/>
              </a:p>
            </c:txPr>
          </c:dispUnitsLbl>
        </c:dispUnits>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n-US" sz="1400">
                <a:solidFill>
                  <a:sysClr val="windowText" lastClr="000000"/>
                </a:solidFill>
              </a:rPr>
              <a:t>Struktura prema finansiranju iz ostalih izvora</a:t>
            </a:r>
          </a:p>
        </c:rich>
      </c:tx>
      <c:layout>
        <c:manualLayout>
          <c:xMode val="edge"/>
          <c:yMode val="edge"/>
          <c:x val="0.19616873644141949"/>
          <c:y val="7.4940320317134325E-3"/>
        </c:manualLayout>
      </c:layout>
      <c:spPr>
        <a:noFill/>
        <a:ln>
          <a:noFill/>
        </a:ln>
        <a:effectLst/>
      </c:spPr>
    </c:title>
    <c:plotArea>
      <c:layout>
        <c:manualLayout>
          <c:layoutTarget val="inner"/>
          <c:xMode val="edge"/>
          <c:yMode val="edge"/>
          <c:x val="5.6701600405088183E-2"/>
          <c:y val="0.20044670833502803"/>
          <c:w val="0.46363278912399686"/>
          <c:h val="0.66325630591536211"/>
        </c:manualLayout>
      </c:layout>
      <c:barChart>
        <c:barDir val="bar"/>
        <c:grouping val="clustered"/>
        <c:ser>
          <c:idx val="2"/>
          <c:order val="0"/>
          <c:tx>
            <c:strRef>
              <c:f>'Ukupno po A-E klasama'!$M$5:$M$6</c:f>
              <c:strCache>
                <c:ptCount val="1"/>
                <c:pt idx="0">
                  <c:v>god. III</c:v>
                </c:pt>
              </c:strCache>
            </c:strRef>
          </c:tx>
          <c:spPr>
            <a:noFill/>
            <a:ln w="25400" cap="flat" cmpd="sng" algn="ctr">
              <a:solidFill>
                <a:schemeClr val="accent3"/>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klasama'!$M$7:$M$11</c:f>
              <c:numCache>
                <c:formatCode>_-* #,##0\ _K_M_-;\-* #,##0\ _K_M_-;_-* "-"\ _K_M_-;_-@_-</c:formatCode>
                <c:ptCount val="5"/>
                <c:pt idx="0">
                  <c:v>873925</c:v>
                </c:pt>
                <c:pt idx="1">
                  <c:v>316900</c:v>
                </c:pt>
                <c:pt idx="2">
                  <c:v>25000</c:v>
                </c:pt>
                <c:pt idx="3">
                  <c:v>0</c:v>
                </c:pt>
                <c:pt idx="4">
                  <c:v>18400</c:v>
                </c:pt>
              </c:numCache>
              <c:extLst>
                <c:ext xmlns:c15="http://schemas.microsoft.com/office/drawing/2012/chart" uri="{02D57815-91ED-43cb-92C2-25804820EDAC}">
                  <c15:fullRef>
                    <c15:sqref>'Ukupno po A-E klasama'!$M$7:$M$12</c15:sqref>
                  </c15:fullRef>
                </c:ext>
              </c:extLst>
            </c:numRef>
          </c:val>
        </c:ser>
        <c:ser>
          <c:idx val="1"/>
          <c:order val="1"/>
          <c:tx>
            <c:strRef>
              <c:f>'Ukupno po A-E klasama'!$L$5:$L$6</c:f>
              <c:strCache>
                <c:ptCount val="1"/>
                <c:pt idx="0">
                  <c:v>god. II</c:v>
                </c:pt>
              </c:strCache>
            </c:strRef>
          </c:tx>
          <c:spPr>
            <a:noFill/>
            <a:ln w="25400" cap="flat" cmpd="sng" algn="ctr">
              <a:solidFill>
                <a:schemeClr val="accent2"/>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klasama'!$L$7:$L$11</c:f>
              <c:numCache>
                <c:formatCode>_-* #,##0\ _K_M_-;\-* #,##0\ _K_M_-;_-* "-"\ _K_M_-;_-@_-</c:formatCode>
                <c:ptCount val="5"/>
                <c:pt idx="0">
                  <c:v>344000</c:v>
                </c:pt>
                <c:pt idx="1">
                  <c:v>498172</c:v>
                </c:pt>
                <c:pt idx="2">
                  <c:v>25000</c:v>
                </c:pt>
                <c:pt idx="3">
                  <c:v>0</c:v>
                </c:pt>
                <c:pt idx="4">
                  <c:v>28400</c:v>
                </c:pt>
              </c:numCache>
              <c:extLst>
                <c:ext xmlns:c15="http://schemas.microsoft.com/office/drawing/2012/chart" uri="{02D57815-91ED-43cb-92C2-25804820EDAC}">
                  <c15:fullRef>
                    <c15:sqref>'Ukupno po A-E klasama'!$L$7:$L$12</c15:sqref>
                  </c15:fullRef>
                </c:ext>
              </c:extLst>
            </c:numRef>
          </c:val>
        </c:ser>
        <c:ser>
          <c:idx val="0"/>
          <c:order val="2"/>
          <c:tx>
            <c:strRef>
              <c:f>'Ukupno po A-E klasama'!$K$5:$K$6</c:f>
              <c:strCache>
                <c:ptCount val="1"/>
                <c:pt idx="0">
                  <c:v>god. I</c:v>
                </c:pt>
              </c:strCache>
            </c:strRef>
          </c:tx>
          <c:spPr>
            <a:noFill/>
            <a:ln w="25400" cap="flat" cmpd="sng" algn="ctr">
              <a:solidFill>
                <a:schemeClr val="accent1"/>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klasama'!$K$7:$K$11</c:f>
              <c:numCache>
                <c:formatCode>_-* #,##0\ _K_M_-;\-* #,##0\ _K_M_-;_-* "-"\ _K_M_-;_-@_-</c:formatCode>
                <c:ptCount val="5"/>
                <c:pt idx="0">
                  <c:v>554000</c:v>
                </c:pt>
                <c:pt idx="1">
                  <c:v>696041</c:v>
                </c:pt>
                <c:pt idx="2">
                  <c:v>25000</c:v>
                </c:pt>
                <c:pt idx="3">
                  <c:v>0</c:v>
                </c:pt>
                <c:pt idx="4">
                  <c:v>28400</c:v>
                </c:pt>
              </c:numCache>
              <c:extLst>
                <c:ext xmlns:c15="http://schemas.microsoft.com/office/drawing/2012/chart" uri="{02D57815-91ED-43cb-92C2-25804820EDAC}">
                  <c15:fullRef>
                    <c15:sqref>'Ukupno po A-E klasama'!$K$7:$K$12</c15:sqref>
                  </c15:fullRef>
                </c:ext>
              </c:extLst>
            </c:numRef>
          </c:val>
        </c:ser>
        <c:gapWidth val="227"/>
        <c:overlap val="-48"/>
        <c:axId val="139449472"/>
        <c:axId val="139451008"/>
      </c:barChart>
      <c:catAx>
        <c:axId val="139449472"/>
        <c:scaling>
          <c:orientation val="minMax"/>
        </c:scaling>
        <c:axPos val="r"/>
        <c:numFmt formatCode="General" sourceLinked="1"/>
        <c:tickLblPos val="nextTo"/>
        <c:spPr>
          <a:noFill/>
          <a:ln>
            <a:noFill/>
          </a:ln>
          <a:effectLst/>
        </c:spPr>
        <c:txPr>
          <a:bodyPr rot="-60000000" spcFirstLastPara="1" vertOverflow="ellipsis" vert="horz" wrap="square" anchor="t" anchorCtr="0"/>
          <a:lstStyle/>
          <a:p>
            <a:pPr algn="ctr">
              <a:defRPr lang="en-US" sz="900" b="0" i="0" u="none" strike="noStrike" kern="1000" baseline="0">
                <a:solidFill>
                  <a:schemeClr val="tx1">
                    <a:lumMod val="50000"/>
                    <a:lumOff val="50000"/>
                  </a:schemeClr>
                </a:solidFill>
                <a:latin typeface="+mn-lt"/>
                <a:ea typeface="+mn-ea"/>
                <a:cs typeface="+mn-cs"/>
              </a:defRPr>
            </a:pPr>
            <a:endParaRPr lang="sr-Latn-CS"/>
          </a:p>
        </c:txPr>
        <c:crossAx val="139451008"/>
        <c:crosses val="autoZero"/>
        <c:auto val="1"/>
        <c:lblAlgn val="ctr"/>
        <c:lblOffset val="100"/>
        <c:noMultiLvlLbl val="1"/>
      </c:catAx>
      <c:valAx>
        <c:axId val="139451008"/>
        <c:scaling>
          <c:orientation val="maxMin"/>
        </c:scaling>
        <c:axPos val="b"/>
        <c:numFmt formatCode="_-* #,##0\ _K_M_-;\-* #,##0\ _K_M_-;_-* &quot;-&quot;\ _K_M_-;_-@_-"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449472"/>
        <c:crosses val="autoZero"/>
        <c:crossBetween val="between"/>
        <c:dispUnits>
          <c:custUnit val="1000"/>
          <c:dispUnitsLbl>
            <c:spPr>
              <a:noFill/>
              <a:ln>
                <a:no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sr-Latn-CS"/>
              </a:p>
            </c:txPr>
          </c:dispUnitsLbl>
        </c:dispUnits>
      </c:valAx>
      <c:spPr>
        <a:noFill/>
        <a:ln>
          <a:noFill/>
        </a:ln>
        <a:effectLst/>
      </c:spPr>
    </c:plotArea>
    <c:legend>
      <c:legendPos val="t"/>
      <c:layout>
        <c:manualLayout>
          <c:xMode val="edge"/>
          <c:yMode val="edge"/>
          <c:x val="0.35531985085390788"/>
          <c:y val="0.10633315837877652"/>
          <c:w val="0.28684208032603992"/>
          <c:h val="6.6490095236263314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n-US" sz="1400">
                <a:solidFill>
                  <a:sysClr val="windowText" lastClr="000000"/>
                </a:solidFill>
              </a:rPr>
              <a:t>Struktura</a:t>
            </a:r>
            <a:r>
              <a:rPr lang="en-US" sz="1400" baseline="0">
                <a:solidFill>
                  <a:sysClr val="windowText" lastClr="000000"/>
                </a:solidFill>
              </a:rPr>
              <a:t> prema sufinansiranju iz bud</a:t>
            </a:r>
            <a:r>
              <a:rPr lang="hr-HR" sz="1400" baseline="0">
                <a:solidFill>
                  <a:sysClr val="windowText" lastClr="000000"/>
                </a:solidFill>
              </a:rPr>
              <a:t>žeta</a:t>
            </a:r>
            <a:endParaRPr lang="en-US" sz="1400">
              <a:solidFill>
                <a:sysClr val="windowText" lastClr="000000"/>
              </a:solidFill>
            </a:endParaRPr>
          </a:p>
        </c:rich>
      </c:tx>
      <c:layout>
        <c:manualLayout>
          <c:xMode val="edge"/>
          <c:yMode val="edge"/>
          <c:x val="0.16492813292255992"/>
          <c:y val="1.1438280160844774E-2"/>
        </c:manualLayout>
      </c:layout>
      <c:spPr>
        <a:noFill/>
        <a:ln>
          <a:noFill/>
        </a:ln>
        <a:effectLst/>
      </c:spPr>
    </c:title>
    <c:plotArea>
      <c:layout>
        <c:manualLayout>
          <c:layoutTarget val="inner"/>
          <c:xMode val="edge"/>
          <c:yMode val="edge"/>
          <c:x val="5.6701600405088183E-2"/>
          <c:y val="0.20506048524800621"/>
          <c:w val="0.46363278912399686"/>
          <c:h val="0.67061027022140318"/>
        </c:manualLayout>
      </c:layout>
      <c:barChart>
        <c:barDir val="bar"/>
        <c:grouping val="clustered"/>
        <c:ser>
          <c:idx val="2"/>
          <c:order val="0"/>
          <c:tx>
            <c:strRef>
              <c:f>'Ukupno po A-E klasama'!$I$5:$I$6</c:f>
              <c:strCache>
                <c:ptCount val="1"/>
                <c:pt idx="0">
                  <c:v>god. III</c:v>
                </c:pt>
              </c:strCache>
            </c:strRef>
          </c:tx>
          <c:spPr>
            <a:noFill/>
            <a:ln w="25400" cap="flat" cmpd="sng" algn="ctr">
              <a:solidFill>
                <a:schemeClr val="accent3"/>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klasama'!$I$7:$I$11</c:f>
              <c:numCache>
                <c:formatCode>_-* #,##0\ _K_M_-;\-* #,##0\ _K_M_-;_-* "-"\ _K_M_-;_-@_-</c:formatCode>
                <c:ptCount val="5"/>
                <c:pt idx="0">
                  <c:v>51000</c:v>
                </c:pt>
                <c:pt idx="1">
                  <c:v>57500</c:v>
                </c:pt>
                <c:pt idx="2">
                  <c:v>0</c:v>
                </c:pt>
                <c:pt idx="3">
                  <c:v>0</c:v>
                </c:pt>
                <c:pt idx="4">
                  <c:v>11000</c:v>
                </c:pt>
              </c:numCache>
              <c:extLst>
                <c:ext xmlns:c15="http://schemas.microsoft.com/office/drawing/2012/chart" uri="{02D57815-91ED-43cb-92C2-25804820EDAC}">
                  <c15:fullRef>
                    <c15:sqref>'Ukupno po A-E klasama'!$I$7:$I$12</c15:sqref>
                  </c15:fullRef>
                </c:ext>
              </c:extLst>
            </c:numRef>
          </c:val>
        </c:ser>
        <c:ser>
          <c:idx val="1"/>
          <c:order val="1"/>
          <c:tx>
            <c:strRef>
              <c:f>'Ukupno po A-E klasama'!$H$5:$H$6</c:f>
              <c:strCache>
                <c:ptCount val="1"/>
                <c:pt idx="0">
                  <c:v>god. II</c:v>
                </c:pt>
              </c:strCache>
            </c:strRef>
          </c:tx>
          <c:spPr>
            <a:noFill/>
            <a:ln w="25400" cap="flat" cmpd="sng" algn="ctr">
              <a:solidFill>
                <a:schemeClr val="accent2"/>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klasama'!$H$7:$H$11</c:f>
              <c:numCache>
                <c:formatCode>_-* #,##0\ _K_M_-;\-* #,##0\ _K_M_-;_-* "-"\ _K_M_-;_-@_-</c:formatCode>
                <c:ptCount val="5"/>
                <c:pt idx="0">
                  <c:v>42000</c:v>
                </c:pt>
                <c:pt idx="1">
                  <c:v>80000</c:v>
                </c:pt>
                <c:pt idx="2">
                  <c:v>0</c:v>
                </c:pt>
                <c:pt idx="3">
                  <c:v>0</c:v>
                </c:pt>
                <c:pt idx="4">
                  <c:v>42000</c:v>
                </c:pt>
              </c:numCache>
              <c:extLst>
                <c:ext xmlns:c15="http://schemas.microsoft.com/office/drawing/2012/chart" uri="{02D57815-91ED-43cb-92C2-25804820EDAC}">
                  <c15:fullRef>
                    <c15:sqref>'Ukupno po A-E klasama'!$H$7:$H$12</c15:sqref>
                  </c15:fullRef>
                </c:ext>
              </c:extLst>
            </c:numRef>
          </c:val>
        </c:ser>
        <c:ser>
          <c:idx val="0"/>
          <c:order val="2"/>
          <c:tx>
            <c:strRef>
              <c:f>'Ukupno po A-E klasama'!$G$5:$G$6</c:f>
              <c:strCache>
                <c:ptCount val="1"/>
                <c:pt idx="0">
                  <c:v>god. I</c:v>
                </c:pt>
              </c:strCache>
            </c:strRef>
          </c:tx>
          <c:spPr>
            <a:noFill/>
            <a:ln w="25400" cap="flat" cmpd="sng" algn="ctr">
              <a:solidFill>
                <a:schemeClr val="accent1"/>
              </a:solidFill>
              <a:miter lim="800000"/>
            </a:ln>
            <a:effectLst/>
          </c:spPr>
          <c:cat>
            <c:strRef>
              <c:f>'Ukupno po A-E klasama'!$B$7:$B$11</c:f>
              <c:strCache>
                <c:ptCount val="5"/>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strCache>
              <c:extLst>
                <c:ext xmlns:c15="http://schemas.microsoft.com/office/drawing/2012/chart" uri="{02D57815-91ED-43cb-92C2-25804820EDAC}">
                  <c15:fullRef>
                    <c15:sqref>'Ukupno po A-E klasama'!$B$7:$B$12</c15:sqref>
                  </c15:fullRef>
                </c:ext>
              </c:extLst>
            </c:strRef>
          </c:cat>
          <c:val>
            <c:numRef>
              <c:f>'Ukupno po A-E klasama'!$G$7:$G$11</c:f>
              <c:numCache>
                <c:formatCode>_-* #,##0\ _K_M_-;\-* #,##0\ _K_M_-;_-* "-"\ _K_M_-;_-@_-</c:formatCode>
                <c:ptCount val="5"/>
                <c:pt idx="0">
                  <c:v>345000</c:v>
                </c:pt>
                <c:pt idx="1">
                  <c:v>83500</c:v>
                </c:pt>
                <c:pt idx="2">
                  <c:v>0</c:v>
                </c:pt>
                <c:pt idx="3">
                  <c:v>0</c:v>
                </c:pt>
                <c:pt idx="4">
                  <c:v>42000</c:v>
                </c:pt>
              </c:numCache>
              <c:extLst>
                <c:ext xmlns:c15="http://schemas.microsoft.com/office/drawing/2012/chart" uri="{02D57815-91ED-43cb-92C2-25804820EDAC}">
                  <c15:fullRef>
                    <c15:sqref>'Ukupno po A-E klasama'!$G$7:$G$12</c15:sqref>
                  </c15:fullRef>
                </c:ext>
              </c:extLst>
            </c:numRef>
          </c:val>
        </c:ser>
        <c:gapWidth val="227"/>
        <c:overlap val="-48"/>
        <c:axId val="139637888"/>
        <c:axId val="139639424"/>
      </c:barChart>
      <c:catAx>
        <c:axId val="139637888"/>
        <c:scaling>
          <c:orientation val="minMax"/>
        </c:scaling>
        <c:axPos val="r"/>
        <c:numFmt formatCode="General" sourceLinked="1"/>
        <c:tickLblPos val="nextTo"/>
        <c:spPr>
          <a:noFill/>
          <a:ln>
            <a:noFill/>
          </a:ln>
          <a:effectLst/>
        </c:spPr>
        <c:txPr>
          <a:bodyPr rot="-60000000" spcFirstLastPara="1" vertOverflow="ellipsis" vert="horz" wrap="square" anchor="t" anchorCtr="0"/>
          <a:lstStyle/>
          <a:p>
            <a:pPr algn="ctr">
              <a:defRPr lang="en-US" sz="900" b="0" i="0" u="none" strike="noStrike" kern="1000" baseline="0">
                <a:solidFill>
                  <a:schemeClr val="tx1">
                    <a:lumMod val="50000"/>
                    <a:lumOff val="50000"/>
                  </a:schemeClr>
                </a:solidFill>
                <a:latin typeface="+mn-lt"/>
                <a:ea typeface="+mn-ea"/>
                <a:cs typeface="+mn-cs"/>
              </a:defRPr>
            </a:pPr>
            <a:endParaRPr lang="sr-Latn-CS"/>
          </a:p>
        </c:txPr>
        <c:crossAx val="139639424"/>
        <c:crosses val="autoZero"/>
        <c:auto val="1"/>
        <c:lblAlgn val="ctr"/>
        <c:lblOffset val="100"/>
      </c:catAx>
      <c:valAx>
        <c:axId val="139639424"/>
        <c:scaling>
          <c:orientation val="maxMin"/>
        </c:scaling>
        <c:axPos val="b"/>
        <c:numFmt formatCode="_-* #,##0\ _K_M_-;\-* #,##0\ _K_M_-;_-* &quot;-&quot;\ _K_M_-;_-@_-"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637888"/>
        <c:crosses val="autoZero"/>
        <c:crossBetween val="between"/>
        <c:dispUnits>
          <c:custUnit val="1000"/>
          <c:dispUnitsLbl>
            <c:spPr>
              <a:noFill/>
              <a:ln>
                <a:no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sr-Latn-CS"/>
              </a:p>
            </c:txPr>
          </c:dispUnitsLbl>
        </c:dispUnits>
      </c:valAx>
      <c:spPr>
        <a:noFill/>
        <a:ln>
          <a:noFill/>
        </a:ln>
        <a:effectLst/>
      </c:spPr>
    </c:plotArea>
    <c:legend>
      <c:legendPos val="t"/>
      <c:layout>
        <c:manualLayout>
          <c:xMode val="edge"/>
          <c:yMode val="edge"/>
          <c:x val="0.36019164966012479"/>
          <c:y val="9.6921731741842945E-2"/>
          <c:w val="0.28448849948596916"/>
          <c:h val="6.2966821620154184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Broj projekata</a:t>
            </a:r>
          </a:p>
        </c:rich>
      </c:tx>
      <c:spPr>
        <a:noFill/>
        <a:ln>
          <a:noFill/>
        </a:ln>
        <a:effectLst/>
      </c:spPr>
    </c:title>
    <c:plotArea>
      <c:layout>
        <c:manualLayout>
          <c:layoutTarget val="inner"/>
          <c:xMode val="edge"/>
          <c:yMode val="edge"/>
          <c:x val="0.44659961574115109"/>
          <c:y val="0.23473525426583691"/>
          <c:w val="0.49720236099939397"/>
          <c:h val="0.59747866924017201"/>
        </c:manualLayout>
      </c:layout>
      <c:barChart>
        <c:barDir val="bar"/>
        <c:grouping val="clustered"/>
        <c:ser>
          <c:idx val="0"/>
          <c:order val="0"/>
          <c:tx>
            <c:strRef>
              <c:f>'Ukupno po sektorima'!$U$3</c:f>
              <c:strCache>
                <c:ptCount val="1"/>
                <c:pt idx="0">
                  <c:v>Broj projekata</c:v>
                </c:pt>
              </c:strCache>
            </c:strRef>
          </c:tx>
          <c:spPr>
            <a:solidFill>
              <a:schemeClr val="accent1"/>
            </a:solidFill>
            <a:ln>
              <a:noFill/>
            </a:ln>
            <a:effectLst>
              <a:softEdge rad="0"/>
            </a:effectLst>
          </c:spPr>
          <c:cat>
            <c:strRef>
              <c:f>'Ukupno po sektorima'!$B$4:$B$9</c:f>
              <c:strCache>
                <c:ptCount val="6"/>
                <c:pt idx="3">
                  <c:v>Ekonomski sektor</c:v>
                </c:pt>
                <c:pt idx="4">
                  <c:v>Društveni sektor</c:v>
                </c:pt>
                <c:pt idx="5">
                  <c:v>Sektor okoliša /zaštite životne sredine</c:v>
                </c:pt>
              </c:strCache>
            </c:strRef>
          </c:cat>
          <c:val>
            <c:numRef>
              <c:f>'Ukupno po sektorima'!$U$4:$U$9</c:f>
              <c:numCache>
                <c:formatCode>General</c:formatCode>
                <c:ptCount val="6"/>
                <c:pt idx="3" formatCode="_-* #,##0\ _K_M_-;\-* #,##0\ _K_M_-;_-* &quot;-&quot;\ _K_M_-;_-@_-">
                  <c:v>5</c:v>
                </c:pt>
                <c:pt idx="4" formatCode="_-* #,##0\ _K_M_-;\-* #,##0\ _K_M_-;_-* &quot;-&quot;\ _K_M_-;_-@_-">
                  <c:v>30</c:v>
                </c:pt>
                <c:pt idx="5" formatCode="_-* #,##0\ _K_M_-;\-* #,##0\ _K_M_-;_-* &quot;-&quot;\ _K_M_-;_-@_-">
                  <c:v>19</c:v>
                </c:pt>
              </c:numCache>
            </c:numRef>
          </c:val>
        </c:ser>
        <c:gapWidth val="36"/>
        <c:axId val="138704768"/>
        <c:axId val="138706304"/>
      </c:barChart>
      <c:catAx>
        <c:axId val="138704768"/>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sr-Latn-CS"/>
          </a:p>
        </c:txPr>
        <c:crossAx val="138706304"/>
        <c:crosses val="autoZero"/>
        <c:auto val="1"/>
        <c:lblAlgn val="ctr"/>
        <c:lblOffset val="100"/>
      </c:catAx>
      <c:valAx>
        <c:axId val="13870630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CS"/>
          </a:p>
        </c:txPr>
        <c:crossAx val="13870476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bs-Latn-BA">
                <a:solidFill>
                  <a:sysClr val="windowText" lastClr="000000"/>
                </a:solidFill>
              </a:rPr>
              <a:t>Finansiranje iz budžeta - (</a:t>
            </a:r>
            <a:r>
              <a:rPr lang="en-US">
                <a:solidFill>
                  <a:sysClr val="windowText" lastClr="000000"/>
                </a:solidFill>
              </a:rPr>
              <a:t>ukupno I+II+III)</a:t>
            </a:r>
          </a:p>
        </c:rich>
      </c:tx>
      <c:spPr>
        <a:noFill/>
        <a:ln>
          <a:noFill/>
        </a:ln>
        <a:effectLst/>
      </c:spPr>
    </c:title>
    <c:plotArea>
      <c:layout>
        <c:manualLayout>
          <c:layoutTarget val="inner"/>
          <c:xMode val="edge"/>
          <c:yMode val="edge"/>
          <c:x val="0.37191226569590069"/>
          <c:y val="0.26533292887799537"/>
          <c:w val="0.55966370142954602"/>
          <c:h val="0.51610449664470293"/>
        </c:manualLayout>
      </c:layout>
      <c:barChart>
        <c:barDir val="bar"/>
        <c:grouping val="stacked"/>
        <c:ser>
          <c:idx val="0"/>
          <c:order val="0"/>
          <c:tx>
            <c:strRef>
              <c:f>'Ukupno po sektorima'!$H$5:$H$6</c:f>
              <c:strCache>
                <c:ptCount val="1"/>
                <c:pt idx="0">
                  <c:v>ukupno (I+II+III)</c:v>
                </c:pt>
              </c:strCache>
            </c:strRef>
          </c:tx>
          <c:spPr>
            <a:solidFill>
              <a:schemeClr val="accent1"/>
            </a:solidFill>
            <a:ln>
              <a:noFill/>
            </a:ln>
            <a:effectLst/>
          </c:spPr>
          <c:cat>
            <c:strRef>
              <c:f>'Ukupno po sektorima'!$B$7:$B$9</c:f>
              <c:strCache>
                <c:ptCount val="3"/>
                <c:pt idx="0">
                  <c:v>Ekonomski sektor</c:v>
                </c:pt>
                <c:pt idx="1">
                  <c:v>Društveni sektor</c:v>
                </c:pt>
                <c:pt idx="2">
                  <c:v>Sektor okoliša /zaštite životne sredine</c:v>
                </c:pt>
              </c:strCache>
            </c:strRef>
          </c:cat>
          <c:val>
            <c:numRef>
              <c:f>'Ukupno po sektorima'!$H$7:$H$9</c:f>
              <c:numCache>
                <c:formatCode>_-* #,##0\ _K_M_-;\-* #,##0\ _K_M_-;_-* "-"\ _K_M_-;_-@_-</c:formatCode>
                <c:ptCount val="3"/>
                <c:pt idx="0">
                  <c:v>92000</c:v>
                </c:pt>
                <c:pt idx="1">
                  <c:v>416500</c:v>
                </c:pt>
                <c:pt idx="2">
                  <c:v>245500</c:v>
                </c:pt>
              </c:numCache>
            </c:numRef>
          </c:val>
        </c:ser>
        <c:overlap val="100"/>
        <c:axId val="138951680"/>
        <c:axId val="138973952"/>
      </c:barChart>
      <c:catAx>
        <c:axId val="138951680"/>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sr-Latn-CS"/>
          </a:p>
        </c:txPr>
        <c:crossAx val="138973952"/>
        <c:crosses val="autoZero"/>
        <c:auto val="1"/>
        <c:lblAlgn val="ctr"/>
        <c:lblOffset val="100"/>
      </c:catAx>
      <c:valAx>
        <c:axId val="138973952"/>
        <c:scaling>
          <c:orientation val="minMax"/>
        </c:scaling>
        <c:axPos val="b"/>
        <c:majorGridlines>
          <c:spPr>
            <a:ln w="9525" cap="flat" cmpd="sng" algn="ctr">
              <a:solidFill>
                <a:schemeClr val="tx1">
                  <a:lumMod val="15000"/>
                  <a:lumOff val="85000"/>
                </a:schemeClr>
              </a:solidFill>
              <a:round/>
            </a:ln>
            <a:effectLst/>
          </c:spPr>
        </c:majorGridlines>
        <c:numFmt formatCode="_-* #,##0\ _K_M_-;\-* #,##0\ _K_M_-;_-* &quot;-&quot;\ _K_M_-;_-@_-"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CS"/>
          </a:p>
        </c:txPr>
        <c:crossAx val="138951680"/>
        <c:crosses val="autoZero"/>
        <c:crossBetween val="between"/>
        <c:dispUnits>
          <c:custUnit val="1000"/>
          <c:dispUnitsLbl>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x </a:t>
                  </a:r>
                  <a:r>
                    <a:rPr lang="en-US" sz="900" b="1"/>
                    <a:t>1000</a:t>
                  </a:r>
                  <a:endParaRPr lang="en-US" b="1"/>
                </a:p>
              </c:rich>
            </c:tx>
            <c:spPr>
              <a:noFill/>
              <a:ln>
                <a:noFill/>
              </a:ln>
              <a:effectLst/>
            </c:spPr>
          </c:dispUnitsLbl>
        </c:dispUnits>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bs-Latn-BA">
                <a:solidFill>
                  <a:sysClr val="windowText" lastClr="000000"/>
                </a:solidFill>
              </a:rPr>
              <a:t>Finansiranje iz ostalih</a:t>
            </a:r>
            <a:r>
              <a:rPr lang="bs-Latn-BA" baseline="0">
                <a:solidFill>
                  <a:sysClr val="windowText" lastClr="000000"/>
                </a:solidFill>
              </a:rPr>
              <a:t> izvora (</a:t>
            </a:r>
            <a:r>
              <a:rPr lang="en-US">
                <a:solidFill>
                  <a:sysClr val="windowText" lastClr="000000"/>
                </a:solidFill>
              </a:rPr>
              <a:t>ukupno I+II+III)</a:t>
            </a:r>
          </a:p>
        </c:rich>
      </c:tx>
      <c:spPr>
        <a:noFill/>
        <a:ln>
          <a:noFill/>
        </a:ln>
        <a:effectLst/>
      </c:spPr>
    </c:title>
    <c:plotArea>
      <c:layout>
        <c:manualLayout>
          <c:layoutTarget val="inner"/>
          <c:xMode val="edge"/>
          <c:yMode val="edge"/>
          <c:x val="0.40644665712491185"/>
          <c:y val="0.27268490806552642"/>
          <c:w val="0.51896207667040783"/>
          <c:h val="0.50783471667500579"/>
        </c:manualLayout>
      </c:layout>
      <c:barChart>
        <c:barDir val="bar"/>
        <c:grouping val="clustered"/>
        <c:ser>
          <c:idx val="0"/>
          <c:order val="0"/>
          <c:tx>
            <c:strRef>
              <c:f>'Ukupno po sektorima'!$T$5:$T$6</c:f>
              <c:strCache>
                <c:ptCount val="1"/>
                <c:pt idx="0">
                  <c:v>ukupno (I+II+III)</c:v>
                </c:pt>
              </c:strCache>
            </c:strRef>
          </c:tx>
          <c:spPr>
            <a:solidFill>
              <a:schemeClr val="accent1"/>
            </a:solidFill>
            <a:ln>
              <a:noFill/>
            </a:ln>
            <a:effectLst/>
          </c:spPr>
          <c:cat>
            <c:strRef>
              <c:f>'Ukupno po sektorima'!$B$7:$B$9</c:f>
              <c:strCache>
                <c:ptCount val="3"/>
                <c:pt idx="0">
                  <c:v>Ekonomski sektor</c:v>
                </c:pt>
                <c:pt idx="1">
                  <c:v>Društveni sektor</c:v>
                </c:pt>
                <c:pt idx="2">
                  <c:v>Sektor okoliša /zaštite životne sredine</c:v>
                </c:pt>
              </c:strCache>
            </c:strRef>
          </c:cat>
          <c:val>
            <c:numRef>
              <c:f>'Ukupno po sektorima'!$T$7:$T$9</c:f>
              <c:numCache>
                <c:formatCode>_-* #,##0\ _K_M_-;\-* #,##0\ _K_M_-;_-* "-"\ _K_M_-;_-@_-</c:formatCode>
                <c:ptCount val="3"/>
                <c:pt idx="0">
                  <c:v>545000</c:v>
                </c:pt>
                <c:pt idx="1">
                  <c:v>1369121</c:v>
                </c:pt>
                <c:pt idx="2">
                  <c:v>1489117</c:v>
                </c:pt>
              </c:numCache>
            </c:numRef>
          </c:val>
        </c:ser>
        <c:gapWidth val="182"/>
        <c:axId val="139006720"/>
        <c:axId val="139008256"/>
      </c:barChart>
      <c:catAx>
        <c:axId val="139006720"/>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r-Latn-CS"/>
          </a:p>
        </c:txPr>
        <c:crossAx val="139008256"/>
        <c:crosses val="autoZero"/>
        <c:auto val="1"/>
        <c:lblAlgn val="ctr"/>
        <c:lblOffset val="100"/>
      </c:catAx>
      <c:valAx>
        <c:axId val="139008256"/>
        <c:scaling>
          <c:orientation val="minMax"/>
        </c:scaling>
        <c:axPos val="b"/>
        <c:majorGridlines>
          <c:spPr>
            <a:ln w="9525" cap="flat" cmpd="sng" algn="ctr">
              <a:solidFill>
                <a:schemeClr val="tx1">
                  <a:lumMod val="15000"/>
                  <a:lumOff val="85000"/>
                </a:schemeClr>
              </a:solidFill>
              <a:round/>
            </a:ln>
            <a:effectLst/>
          </c:spPr>
        </c:majorGridlines>
        <c:numFmt formatCode="_-* #,##0\ _K_M_-;\-* #,##0\ _K_M_-;_-* &quot;-&quot;\ _K_M_-;_-@_-"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CS"/>
          </a:p>
        </c:txPr>
        <c:crossAx val="139006720"/>
        <c:crosses val="autoZero"/>
        <c:crossBetween val="between"/>
        <c:dispUnits>
          <c:custUnit val="1000"/>
          <c:dispUnitsLbl>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sr-Latn-CS"/>
              </a:p>
            </c:txPr>
          </c:dispUnitsLbl>
        </c:dispUnits>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100" b="0" i="0" u="none" strike="noStrike" kern="1200" cap="none" spc="50" baseline="0">
                <a:solidFill>
                  <a:schemeClr val="tx1">
                    <a:lumMod val="65000"/>
                    <a:lumOff val="35000"/>
                  </a:schemeClr>
                </a:solidFill>
                <a:latin typeface="+mn-lt"/>
                <a:ea typeface="+mn-ea"/>
                <a:cs typeface="+mn-cs"/>
              </a:defRPr>
            </a:pPr>
            <a:r>
              <a:rPr lang="hr-HR" sz="1100" baseline="0">
                <a:solidFill>
                  <a:sysClr val="windowText" lastClr="000000"/>
                </a:solidFill>
              </a:rPr>
              <a:t>Plan implementacije-</a:t>
            </a:r>
            <a:r>
              <a:rPr lang="en-US" sz="1100" baseline="0">
                <a:solidFill>
                  <a:sysClr val="windowText" lastClr="000000"/>
                </a:solidFill>
              </a:rPr>
              <a:t>Struktura po izvorima finansiranja- I godina</a:t>
            </a:r>
            <a:endParaRPr lang="en-US" sz="1100">
              <a:solidFill>
                <a:sysClr val="windowText" lastClr="000000"/>
              </a:solidFill>
            </a:endParaRPr>
          </a:p>
        </c:rich>
      </c:tx>
      <c:layout>
        <c:manualLayout>
          <c:xMode val="edge"/>
          <c:yMode val="edge"/>
          <c:x val="0.13570801944824123"/>
          <c:y val="0"/>
        </c:manualLayout>
      </c:layout>
      <c:spPr>
        <a:noFill/>
        <a:ln>
          <a:noFill/>
        </a:ln>
        <a:effectLst/>
      </c:spPr>
    </c:title>
    <c:plotArea>
      <c:layout>
        <c:manualLayout>
          <c:layoutTarget val="inner"/>
          <c:xMode val="edge"/>
          <c:yMode val="edge"/>
          <c:x val="0.38217725058592089"/>
          <c:y val="0.26731531531531538"/>
          <c:w val="0.33086548242685654"/>
          <c:h val="0.50947093814588895"/>
        </c:manualLayout>
      </c:layout>
      <c:barChart>
        <c:barDir val="bar"/>
        <c:grouping val="stacked"/>
        <c:ser>
          <c:idx val="0"/>
          <c:order val="0"/>
          <c:tx>
            <c:strRef>
              <c:f>'Ukupno po godinama'!$D$3:$D$5</c:f>
              <c:strCache>
                <c:ptCount val="1"/>
                <c:pt idx="0">
                  <c:v>Finansiranje iz budžeta JLS</c:v>
                </c:pt>
              </c:strCache>
            </c:strRef>
          </c:tx>
          <c:spPr>
            <a:noFill/>
            <a:ln w="25400" cap="flat" cmpd="sng" algn="ctr">
              <a:solidFill>
                <a:schemeClr val="accent1"/>
              </a:solidFill>
              <a:miter lim="800000"/>
            </a:ln>
            <a:effectLst/>
          </c:spPr>
          <c:cat>
            <c:strRef>
              <c:f>'Ukupno po godinama'!$B$6:$B$8</c:f>
              <c:strCache>
                <c:ptCount val="3"/>
                <c:pt idx="0">
                  <c:v>Ekonomski sektor</c:v>
                </c:pt>
                <c:pt idx="1">
                  <c:v>Društveni sektor</c:v>
                </c:pt>
                <c:pt idx="2">
                  <c:v>Sektor okoliša / zaštite životne sredine</c:v>
                </c:pt>
              </c:strCache>
            </c:strRef>
          </c:cat>
          <c:val>
            <c:numRef>
              <c:f>'Ukupno po godinama'!$D$6:$D$8</c:f>
              <c:numCache>
                <c:formatCode>_-* #,##0\ _K_M_-;\-* #,##0\ _K_M_-;_-* "-"\ _K_M_-;_-@_-</c:formatCode>
                <c:ptCount val="3"/>
                <c:pt idx="0">
                  <c:v>36000</c:v>
                </c:pt>
                <c:pt idx="1">
                  <c:v>324500</c:v>
                </c:pt>
                <c:pt idx="2">
                  <c:v>110000</c:v>
                </c:pt>
              </c:numCache>
            </c:numRef>
          </c:val>
        </c:ser>
        <c:ser>
          <c:idx val="1"/>
          <c:order val="1"/>
          <c:tx>
            <c:strRef>
              <c:f>'Ukupno po godinama'!$E$3:$E$5</c:f>
              <c:strCache>
                <c:ptCount val="1"/>
                <c:pt idx="0">
                  <c:v>Finansiranje iz ostalih izvora</c:v>
                </c:pt>
              </c:strCache>
            </c:strRef>
          </c:tx>
          <c:spPr>
            <a:noFill/>
            <a:ln w="25400" cap="flat" cmpd="sng" algn="ctr">
              <a:solidFill>
                <a:schemeClr val="accent2"/>
              </a:solidFill>
              <a:miter lim="800000"/>
            </a:ln>
            <a:effectLst/>
          </c:spPr>
          <c:cat>
            <c:strRef>
              <c:f>'Ukupno po godinama'!$B$6:$B$8</c:f>
              <c:strCache>
                <c:ptCount val="3"/>
                <c:pt idx="0">
                  <c:v>Ekonomski sektor</c:v>
                </c:pt>
                <c:pt idx="1">
                  <c:v>Društveni sektor</c:v>
                </c:pt>
                <c:pt idx="2">
                  <c:v>Sektor okoliša / zaštite životne sredine</c:v>
                </c:pt>
              </c:strCache>
            </c:strRef>
          </c:cat>
          <c:val>
            <c:numRef>
              <c:f>'Ukupno po godinama'!$E$6:$E$8</c:f>
              <c:numCache>
                <c:formatCode>_-* #,##0\ _K_M_-;\-* #,##0\ _K_M_-;_-* "-"\ _K_M_-;_-@_-</c:formatCode>
                <c:ptCount val="3"/>
                <c:pt idx="0">
                  <c:v>180000</c:v>
                </c:pt>
                <c:pt idx="1">
                  <c:v>546909</c:v>
                </c:pt>
                <c:pt idx="2">
                  <c:v>576532</c:v>
                </c:pt>
              </c:numCache>
            </c:numRef>
          </c:val>
        </c:ser>
        <c:gapWidth val="227"/>
        <c:overlap val="100"/>
        <c:axId val="139157504"/>
        <c:axId val="139159040"/>
      </c:barChart>
      <c:catAx>
        <c:axId val="139157504"/>
        <c:scaling>
          <c:orientation val="minMax"/>
        </c:scaling>
        <c:axPos val="l"/>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159040"/>
        <c:crosses val="autoZero"/>
        <c:auto val="1"/>
        <c:lblAlgn val="ctr"/>
        <c:lblOffset val="100"/>
      </c:catAx>
      <c:valAx>
        <c:axId val="139159040"/>
        <c:scaling>
          <c:orientation val="minMax"/>
        </c:scaling>
        <c:axPos val="b"/>
        <c:numFmt formatCode="_-* #,##0\ _K_M_-;\-* #,##0\ _K_M_-;_-* &quot;-&quot;\ _K_M_-;_-@_-"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157504"/>
        <c:crosses val="autoZero"/>
        <c:crossBetween val="between"/>
        <c:dispUnits>
          <c:custUnit val="1000"/>
          <c:dispUnitsLbl>
            <c:spPr>
              <a:noFill/>
              <a:ln>
                <a:noFill/>
              </a:ln>
              <a:effectLst/>
            </c:spPr>
            <c:txPr>
              <a:bodyPr rot="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sr-Latn-CS"/>
              </a:p>
            </c:txPr>
          </c:dispUnitsLbl>
        </c:dispUnits>
      </c:valAx>
      <c:spPr>
        <a:noFill/>
        <a:ln>
          <a:noFill/>
        </a:ln>
        <a:effectLst/>
      </c:spPr>
    </c:plotArea>
    <c:legend>
      <c:legendPos val="r"/>
      <c:layout>
        <c:manualLayout>
          <c:xMode val="edge"/>
          <c:yMode val="edge"/>
          <c:x val="0.72825763041500868"/>
          <c:y val="0.39401631552812688"/>
          <c:w val="0.25040050996401692"/>
          <c:h val="0.40000340497978298"/>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100" b="0" i="0" u="none" strike="noStrike" kern="1200" cap="none" spc="50" baseline="0">
                <a:solidFill>
                  <a:schemeClr val="tx1">
                    <a:lumMod val="65000"/>
                    <a:lumOff val="35000"/>
                  </a:schemeClr>
                </a:solidFill>
                <a:latin typeface="+mn-lt"/>
                <a:ea typeface="+mn-ea"/>
                <a:cs typeface="+mn-cs"/>
              </a:defRPr>
            </a:pPr>
            <a:r>
              <a:rPr lang="hr-HR" sz="1100" b="0" i="0" baseline="0">
                <a:solidFill>
                  <a:sysClr val="windowText" lastClr="000000"/>
                </a:solidFill>
                <a:latin typeface="+mn-lt"/>
              </a:rPr>
              <a:t>Plan implementacije-</a:t>
            </a:r>
            <a:r>
              <a:rPr lang="en-US" sz="1100" b="0" i="0" baseline="0">
                <a:solidFill>
                  <a:sysClr val="windowText" lastClr="000000"/>
                </a:solidFill>
                <a:latin typeface="+mn-lt"/>
              </a:rPr>
              <a:t>Struktura po izvorima finansiranja- II godina</a:t>
            </a:r>
          </a:p>
        </c:rich>
      </c:tx>
      <c:layout>
        <c:manualLayout>
          <c:xMode val="edge"/>
          <c:yMode val="edge"/>
          <c:x val="0.13156675058337294"/>
          <c:y val="1.6463273935915134E-2"/>
        </c:manualLayout>
      </c:layout>
      <c:spPr>
        <a:noFill/>
        <a:ln>
          <a:noFill/>
        </a:ln>
        <a:effectLst/>
      </c:spPr>
    </c:title>
    <c:plotArea>
      <c:layout>
        <c:manualLayout>
          <c:layoutTarget val="inner"/>
          <c:xMode val="edge"/>
          <c:yMode val="edge"/>
          <c:x val="0.37277638716918765"/>
          <c:y val="0.27023679417122026"/>
          <c:w val="0.33848075021601587"/>
          <c:h val="0.48556567632072489"/>
        </c:manualLayout>
      </c:layout>
      <c:barChart>
        <c:barDir val="bar"/>
        <c:grouping val="stacked"/>
        <c:ser>
          <c:idx val="0"/>
          <c:order val="0"/>
          <c:tx>
            <c:strRef>
              <c:f>'Ukupno po godinama'!$D$10:$D$12</c:f>
              <c:strCache>
                <c:ptCount val="1"/>
                <c:pt idx="0">
                  <c:v>Finansiranje iz budžeta JLS</c:v>
                </c:pt>
              </c:strCache>
            </c:strRef>
          </c:tx>
          <c:spPr>
            <a:noFill/>
            <a:ln w="25400" cap="flat" cmpd="sng" algn="ctr">
              <a:solidFill>
                <a:schemeClr val="accent1"/>
              </a:solidFill>
              <a:miter lim="800000"/>
            </a:ln>
            <a:effectLst/>
          </c:spPr>
          <c:cat>
            <c:strRef>
              <c:f>'Ukupno po godinama'!$B$13:$B$15</c:f>
              <c:strCache>
                <c:ptCount val="3"/>
                <c:pt idx="0">
                  <c:v>Ekonomski sektor</c:v>
                </c:pt>
                <c:pt idx="1">
                  <c:v>Društveni sektor</c:v>
                </c:pt>
                <c:pt idx="2">
                  <c:v>Sektor okoliša / zaštite životne sredine</c:v>
                </c:pt>
              </c:strCache>
            </c:strRef>
          </c:cat>
          <c:val>
            <c:numRef>
              <c:f>'Ukupno po godinama'!$D$13:$D$15</c:f>
              <c:numCache>
                <c:formatCode>_-* #,##0\ _K_M_-;\-* #,##0\ _K_M_-;_-* "-"\ _K_M_-;_-@_-</c:formatCode>
                <c:ptCount val="3"/>
                <c:pt idx="0">
                  <c:v>36000</c:v>
                </c:pt>
                <c:pt idx="1">
                  <c:v>69000</c:v>
                </c:pt>
                <c:pt idx="2">
                  <c:v>59000</c:v>
                </c:pt>
              </c:numCache>
            </c:numRef>
          </c:val>
        </c:ser>
        <c:ser>
          <c:idx val="1"/>
          <c:order val="1"/>
          <c:tx>
            <c:strRef>
              <c:f>'Ukupno po godinama'!$E$10:$E$12</c:f>
              <c:strCache>
                <c:ptCount val="1"/>
                <c:pt idx="0">
                  <c:v>Finansiranje iz ostalih izvora</c:v>
                </c:pt>
              </c:strCache>
            </c:strRef>
          </c:tx>
          <c:spPr>
            <a:noFill/>
            <a:ln w="25400" cap="flat" cmpd="sng" algn="ctr">
              <a:solidFill>
                <a:schemeClr val="accent2"/>
              </a:solidFill>
              <a:miter lim="800000"/>
            </a:ln>
            <a:effectLst/>
          </c:spPr>
          <c:cat>
            <c:strRef>
              <c:f>'Ukupno po godinama'!$B$13:$B$15</c:f>
              <c:strCache>
                <c:ptCount val="3"/>
                <c:pt idx="0">
                  <c:v>Ekonomski sektor</c:v>
                </c:pt>
                <c:pt idx="1">
                  <c:v>Društveni sektor</c:v>
                </c:pt>
                <c:pt idx="2">
                  <c:v>Sektor okoliša / zaštite životne sredine</c:v>
                </c:pt>
              </c:strCache>
            </c:strRef>
          </c:cat>
          <c:val>
            <c:numRef>
              <c:f>'Ukupno po godinama'!$E$13:$E$15</c:f>
              <c:numCache>
                <c:formatCode>_-* #,##0\ _K_M_-;\-* #,##0\ _K_M_-;_-* "-"\ _K_M_-;_-@_-</c:formatCode>
                <c:ptCount val="3"/>
                <c:pt idx="0">
                  <c:v>215000</c:v>
                </c:pt>
                <c:pt idx="1">
                  <c:v>501412</c:v>
                </c:pt>
                <c:pt idx="2">
                  <c:v>179160</c:v>
                </c:pt>
              </c:numCache>
            </c:numRef>
          </c:val>
        </c:ser>
        <c:gapWidth val="227"/>
        <c:overlap val="100"/>
        <c:axId val="139279360"/>
        <c:axId val="139285248"/>
      </c:barChart>
      <c:catAx>
        <c:axId val="139279360"/>
        <c:scaling>
          <c:orientation val="minMax"/>
        </c:scaling>
        <c:axPos val="l"/>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285248"/>
        <c:crosses val="autoZero"/>
        <c:auto val="1"/>
        <c:lblAlgn val="ctr"/>
        <c:lblOffset val="100"/>
      </c:catAx>
      <c:valAx>
        <c:axId val="139285248"/>
        <c:scaling>
          <c:orientation val="minMax"/>
        </c:scaling>
        <c:axPos val="b"/>
        <c:numFmt formatCode="_-* #,##0\ _K_M_-;\-* #,##0\ _K_M_-;_-* &quot;-&quot;\ _K_M_-;_-@_-"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279360"/>
        <c:crosses val="autoZero"/>
        <c:crossBetween val="between"/>
        <c:dispUnits>
          <c:custUnit val="1000"/>
          <c:dispUnitsLbl>
            <c:spPr>
              <a:noFill/>
              <a:ln>
                <a:noFill/>
              </a:ln>
              <a:effectLst/>
            </c:spPr>
            <c:txPr>
              <a:bodyPr rot="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sr-Latn-CS"/>
              </a:p>
            </c:txPr>
          </c:dispUnitsLbl>
        </c:dispUnits>
      </c:valAx>
      <c:spPr>
        <a:noFill/>
        <a:ln>
          <a:noFill/>
        </a:ln>
        <a:effectLst/>
      </c:spPr>
    </c:plotArea>
    <c:legend>
      <c:legendPos val="r"/>
      <c:layout>
        <c:manualLayout>
          <c:xMode val="edge"/>
          <c:yMode val="edge"/>
          <c:x val="0.73344984010475778"/>
          <c:y val="0.3928580238945566"/>
          <c:w val="0.24533843008703043"/>
          <c:h val="0.40437502689213028"/>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lgn="ctr" rtl="0">
              <a:defRPr lang="en-US" sz="1100" b="0" i="0" u="none" strike="noStrike" kern="1200" cap="none" spc="50" baseline="0">
                <a:solidFill>
                  <a:sysClr val="windowText" lastClr="000000">
                    <a:lumMod val="65000"/>
                    <a:lumOff val="35000"/>
                  </a:sysClr>
                </a:solidFill>
                <a:effectLst/>
                <a:latin typeface="+mn-lt"/>
                <a:ea typeface="+mn-ea"/>
                <a:cs typeface="+mn-cs"/>
              </a:defRPr>
            </a:pPr>
            <a:r>
              <a:rPr lang="hr-HR" sz="1100" b="0" i="0" baseline="0">
                <a:solidFill>
                  <a:sysClr val="windowText" lastClr="000000"/>
                </a:solidFill>
              </a:rPr>
              <a:t>Plan implementacije-</a:t>
            </a:r>
            <a:r>
              <a:rPr lang="en-US" sz="1100" b="0" i="0" baseline="0">
                <a:solidFill>
                  <a:sysClr val="windowText" lastClr="000000"/>
                </a:solidFill>
              </a:rPr>
              <a:t>Struktura po izvorima finansiranja- III godina</a:t>
            </a:r>
            <a:endParaRPr lang="en-US" sz="1100">
              <a:solidFill>
                <a:sysClr val="windowText" lastClr="000000"/>
              </a:solidFill>
            </a:endParaRPr>
          </a:p>
        </c:rich>
      </c:tx>
      <c:layout>
        <c:manualLayout>
          <c:xMode val="edge"/>
          <c:yMode val="edge"/>
          <c:x val="0.13040293040293108"/>
          <c:y val="0"/>
        </c:manualLayout>
      </c:layout>
      <c:spPr>
        <a:noFill/>
        <a:ln>
          <a:noFill/>
        </a:ln>
        <a:effectLst/>
      </c:spPr>
    </c:title>
    <c:plotArea>
      <c:layout>
        <c:manualLayout>
          <c:layoutTarget val="inner"/>
          <c:xMode val="edge"/>
          <c:yMode val="edge"/>
          <c:x val="0.34909365052772623"/>
          <c:y val="0.25764350595313329"/>
          <c:w val="0.35418830624895414"/>
          <c:h val="0.50277322810102532"/>
        </c:manualLayout>
      </c:layout>
      <c:barChart>
        <c:barDir val="bar"/>
        <c:grouping val="stacked"/>
        <c:ser>
          <c:idx val="0"/>
          <c:order val="0"/>
          <c:tx>
            <c:strRef>
              <c:f>'Ukupno po godinama'!$D$17:$D$19</c:f>
              <c:strCache>
                <c:ptCount val="1"/>
                <c:pt idx="0">
                  <c:v>Finansiranje iz budžeta JLS</c:v>
                </c:pt>
              </c:strCache>
            </c:strRef>
          </c:tx>
          <c:spPr>
            <a:noFill/>
            <a:ln w="25400" cap="flat" cmpd="sng" algn="ctr">
              <a:solidFill>
                <a:schemeClr val="accent1"/>
              </a:solidFill>
              <a:miter lim="800000"/>
            </a:ln>
            <a:effectLst/>
          </c:spPr>
          <c:cat>
            <c:strRef>
              <c:f>'Ukupno po godinama'!$B$20:$B$22</c:f>
              <c:strCache>
                <c:ptCount val="3"/>
                <c:pt idx="0">
                  <c:v>Ekonomski sektor</c:v>
                </c:pt>
                <c:pt idx="1">
                  <c:v>Društveni sektor</c:v>
                </c:pt>
                <c:pt idx="2">
                  <c:v>Sektor okoliša / zaštite životne sredine</c:v>
                </c:pt>
              </c:strCache>
            </c:strRef>
          </c:cat>
          <c:val>
            <c:numRef>
              <c:f>'Ukupno po godinama'!$D$20:$D$22</c:f>
              <c:numCache>
                <c:formatCode>_-* #,##0\ _K_M_-;\-* #,##0\ _K_M_-;_-* "-"\ _K_M_-;_-@_-</c:formatCode>
                <c:ptCount val="3"/>
                <c:pt idx="0">
                  <c:v>20000</c:v>
                </c:pt>
                <c:pt idx="1">
                  <c:v>23000</c:v>
                </c:pt>
                <c:pt idx="2">
                  <c:v>76500</c:v>
                </c:pt>
              </c:numCache>
            </c:numRef>
          </c:val>
        </c:ser>
        <c:ser>
          <c:idx val="1"/>
          <c:order val="1"/>
          <c:tx>
            <c:strRef>
              <c:f>'Ukupno po godinama'!$E$17:$E$19</c:f>
              <c:strCache>
                <c:ptCount val="1"/>
                <c:pt idx="0">
                  <c:v>Finansiranje iz ostalih izvora</c:v>
                </c:pt>
              </c:strCache>
            </c:strRef>
          </c:tx>
          <c:spPr>
            <a:noFill/>
            <a:ln w="25400" cap="flat" cmpd="sng" algn="ctr">
              <a:solidFill>
                <a:schemeClr val="accent2"/>
              </a:solidFill>
              <a:miter lim="800000"/>
            </a:ln>
            <a:effectLst/>
          </c:spPr>
          <c:cat>
            <c:strRef>
              <c:f>'Ukupno po godinama'!$B$20:$B$22</c:f>
              <c:strCache>
                <c:ptCount val="3"/>
                <c:pt idx="0">
                  <c:v>Ekonomski sektor</c:v>
                </c:pt>
                <c:pt idx="1">
                  <c:v>Društveni sektor</c:v>
                </c:pt>
                <c:pt idx="2">
                  <c:v>Sektor okoliša / zaštite životne sredine</c:v>
                </c:pt>
              </c:strCache>
            </c:strRef>
          </c:cat>
          <c:val>
            <c:numRef>
              <c:f>'Ukupno po godinama'!$E$20:$E$22</c:f>
              <c:numCache>
                <c:formatCode>_-* #,##0\ _K_M_-;\-* #,##0\ _K_M_-;_-* "-"\ _K_M_-;_-@_-</c:formatCode>
                <c:ptCount val="3"/>
                <c:pt idx="0">
                  <c:v>150000</c:v>
                </c:pt>
                <c:pt idx="1">
                  <c:v>320800</c:v>
                </c:pt>
                <c:pt idx="2">
                  <c:v>763425</c:v>
                </c:pt>
              </c:numCache>
            </c:numRef>
          </c:val>
        </c:ser>
        <c:gapWidth val="227"/>
        <c:overlap val="100"/>
        <c:axId val="139328128"/>
        <c:axId val="139211136"/>
      </c:barChart>
      <c:catAx>
        <c:axId val="139328128"/>
        <c:scaling>
          <c:orientation val="minMax"/>
        </c:scaling>
        <c:axPos val="l"/>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211136"/>
        <c:crosses val="autoZero"/>
        <c:auto val="1"/>
        <c:lblAlgn val="ctr"/>
        <c:lblOffset val="100"/>
      </c:catAx>
      <c:valAx>
        <c:axId val="139211136"/>
        <c:scaling>
          <c:orientation val="minMax"/>
        </c:scaling>
        <c:axPos val="b"/>
        <c:numFmt formatCode="_-* #,##0\ _K_M_-;\-* #,##0\ _K_M_-;_-* &quot;-&quot;\ _K_M_-;_-@_-"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328128"/>
        <c:crosses val="autoZero"/>
        <c:crossBetween val="between"/>
        <c:dispUnits>
          <c:custUnit val="1000"/>
          <c:dispUnitsLbl>
            <c:spPr>
              <a:noFill/>
              <a:ln>
                <a:noFill/>
              </a:ln>
              <a:effectLst/>
            </c:spPr>
            <c:txPr>
              <a:bodyPr rot="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sr-Latn-CS"/>
              </a:p>
            </c:txPr>
          </c:dispUnitsLbl>
        </c:dispUnits>
      </c:valAx>
      <c:spPr>
        <a:noFill/>
        <a:ln>
          <a:noFill/>
        </a:ln>
        <a:effectLst/>
      </c:spPr>
    </c:plotArea>
    <c:legend>
      <c:legendPos val="r"/>
      <c:layout>
        <c:manualLayout>
          <c:xMode val="edge"/>
          <c:yMode val="edge"/>
          <c:x val="0.72554252526944751"/>
          <c:y val="0.38600561557712282"/>
          <c:w val="0.25318087898587294"/>
          <c:h val="0.4302362204724409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ctr" anchorCtr="1"/>
          <a:lstStyle/>
          <a:p>
            <a:pPr>
              <a:defRPr sz="1400" b="0" i="0" u="none" strike="noStrike" kern="1200" cap="none" spc="50" baseline="0">
                <a:solidFill>
                  <a:schemeClr val="tx1">
                    <a:lumMod val="65000"/>
                    <a:lumOff val="35000"/>
                  </a:schemeClr>
                </a:solidFill>
                <a:latin typeface="+mn-lt"/>
                <a:ea typeface="+mn-ea"/>
                <a:cs typeface="+mn-cs"/>
              </a:defRPr>
            </a:pPr>
            <a:r>
              <a:rPr lang="en-US" sz="1400">
                <a:solidFill>
                  <a:sysClr val="windowText" lastClr="000000"/>
                </a:solidFill>
              </a:rPr>
              <a:t>Strukutura</a:t>
            </a:r>
            <a:r>
              <a:rPr lang="en-US" sz="1400" baseline="0">
                <a:solidFill>
                  <a:sysClr val="windowText" lastClr="000000"/>
                </a:solidFill>
              </a:rPr>
              <a:t> prema broju projekata</a:t>
            </a:r>
            <a:endParaRPr lang="en-US" sz="1400">
              <a:solidFill>
                <a:sysClr val="windowText" lastClr="000000"/>
              </a:solidFill>
            </a:endParaRPr>
          </a:p>
        </c:rich>
      </c:tx>
      <c:layout>
        <c:manualLayout>
          <c:xMode val="edge"/>
          <c:yMode val="edge"/>
          <c:x val="0.24093904612951494"/>
          <c:y val="9.6414935592368592E-3"/>
        </c:manualLayout>
      </c:layout>
      <c:spPr>
        <a:noFill/>
        <a:ln>
          <a:noFill/>
        </a:ln>
        <a:effectLst/>
      </c:spPr>
    </c:title>
    <c:plotArea>
      <c:layout>
        <c:manualLayout>
          <c:layoutTarget val="inner"/>
          <c:xMode val="edge"/>
          <c:yMode val="edge"/>
          <c:x val="6.3736211178738858E-2"/>
          <c:y val="9.6333836575899265E-2"/>
          <c:w val="0.34173194200467455"/>
          <c:h val="0.82589772619724244"/>
        </c:manualLayout>
      </c:layout>
      <c:barChart>
        <c:barDir val="bar"/>
        <c:grouping val="clustered"/>
        <c:ser>
          <c:idx val="0"/>
          <c:order val="0"/>
          <c:spPr>
            <a:noFill/>
            <a:ln w="25400" cap="flat" cmpd="sng" algn="ctr">
              <a:solidFill>
                <a:schemeClr val="accent1"/>
              </a:solidFill>
              <a:miter lim="800000"/>
            </a:ln>
            <a:effectLst/>
          </c:spPr>
          <c:dLbls>
            <c:delete val="1"/>
          </c:dLbls>
          <c:cat>
            <c:strRef>
              <c:f>'Ukupno po A-E klasama'!$B$7:$B$12</c:f>
              <c:strCache>
                <c:ptCount val="6"/>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pt idx="5">
                  <c:v>Projekti koji se u potpunosti finansiraju iz budzeta JLS.</c:v>
                </c:pt>
              </c:strCache>
            </c:strRef>
          </c:cat>
          <c:val>
            <c:numRef>
              <c:f>'Ukupno po A-E klasama'!$D$7:$D$12</c:f>
              <c:numCache>
                <c:formatCode>0%</c:formatCode>
                <c:ptCount val="6"/>
                <c:pt idx="0">
                  <c:v>0.29629629629629628</c:v>
                </c:pt>
                <c:pt idx="1">
                  <c:v>0.53703703703703709</c:v>
                </c:pt>
                <c:pt idx="2">
                  <c:v>1.8518518518518517E-2</c:v>
                </c:pt>
                <c:pt idx="3">
                  <c:v>0</c:v>
                </c:pt>
                <c:pt idx="4">
                  <c:v>0.14814814814814814</c:v>
                </c:pt>
                <c:pt idx="5">
                  <c:v>0</c:v>
                </c:pt>
              </c:numCache>
            </c:numRef>
          </c:val>
        </c:ser>
        <c:dLbls>
          <c:showVal val="1"/>
        </c:dLbls>
        <c:gapWidth val="227"/>
        <c:overlap val="-48"/>
        <c:axId val="139547392"/>
        <c:axId val="139548928"/>
      </c:barChart>
      <c:catAx>
        <c:axId val="139547392"/>
        <c:scaling>
          <c:orientation val="minMax"/>
        </c:scaling>
        <c:axPos val="r"/>
        <c:numFmt formatCode="General" sourceLinked="1"/>
        <c:tickLblPos val="nextTo"/>
        <c:spPr>
          <a:noFill/>
          <a:ln>
            <a:noFill/>
          </a:ln>
          <a:effectLst/>
        </c:spPr>
        <c:txPr>
          <a:bodyPr rot="0" spcFirstLastPara="1" vertOverflow="ellipsis" wrap="square" anchor="t" anchorCtr="0"/>
          <a:lstStyle/>
          <a:p>
            <a:pPr>
              <a:defRPr sz="900" b="0" i="0" u="none" strike="noStrike" kern="1000" baseline="0">
                <a:solidFill>
                  <a:schemeClr val="tx1">
                    <a:lumMod val="50000"/>
                    <a:lumOff val="50000"/>
                  </a:schemeClr>
                </a:solidFill>
                <a:latin typeface="+mn-lt"/>
                <a:ea typeface="+mn-ea"/>
                <a:cs typeface="+mn-cs"/>
              </a:defRPr>
            </a:pPr>
            <a:endParaRPr lang="sr-Latn-CS"/>
          </a:p>
        </c:txPr>
        <c:crossAx val="139548928"/>
        <c:crossesAt val="0"/>
        <c:auto val="1"/>
        <c:lblAlgn val="ctr"/>
        <c:lblOffset val="100"/>
      </c:catAx>
      <c:valAx>
        <c:axId val="139548928"/>
        <c:scaling>
          <c:orientation val="maxMin"/>
        </c:scaling>
        <c:axPos val="b"/>
        <c:numFmt formatCode="0%"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54739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bs-Latn-BA"/>
  <c:chart>
    <c:title>
      <c:tx>
        <c:rich>
          <a:bodyPr rot="0" spcFirstLastPara="1" vertOverflow="ellipsis" vert="horz" wrap="square" anchor="t" anchorCtr="0"/>
          <a:lstStyle/>
          <a:p>
            <a:pPr>
              <a:defRPr sz="1400" b="0" i="0" u="none" strike="noStrike" kern="1200" cap="none" spc="50" baseline="0">
                <a:solidFill>
                  <a:schemeClr val="tx1">
                    <a:lumMod val="65000"/>
                    <a:lumOff val="35000"/>
                  </a:schemeClr>
                </a:solidFill>
                <a:latin typeface="+mn-lt"/>
                <a:ea typeface="+mn-ea"/>
                <a:cs typeface="+mn-cs"/>
              </a:defRPr>
            </a:pPr>
            <a:r>
              <a:rPr lang="en-US" sz="1400">
                <a:solidFill>
                  <a:sysClr val="windowText" lastClr="000000"/>
                </a:solidFill>
              </a:rPr>
              <a:t>Struktur</a:t>
            </a:r>
            <a:r>
              <a:rPr lang="en-US" sz="1400" baseline="0">
                <a:solidFill>
                  <a:sysClr val="windowText" lastClr="000000"/>
                </a:solidFill>
              </a:rPr>
              <a:t>a prema ukupno predvi</a:t>
            </a:r>
            <a:r>
              <a:rPr lang="bs-Latn-BA" sz="1400" baseline="0">
                <a:solidFill>
                  <a:sysClr val="windowText" lastClr="000000"/>
                </a:solidFill>
              </a:rPr>
              <a:t>đ</a:t>
            </a:r>
            <a:r>
              <a:rPr lang="en-US" sz="1400" baseline="0">
                <a:solidFill>
                  <a:sysClr val="windowText" lastClr="000000"/>
                </a:solidFill>
              </a:rPr>
              <a:t>enim izdacima za III godine</a:t>
            </a:r>
            <a:endParaRPr lang="en-US" sz="1400">
              <a:solidFill>
                <a:sysClr val="windowText" lastClr="000000"/>
              </a:solidFill>
            </a:endParaRPr>
          </a:p>
        </c:rich>
      </c:tx>
      <c:layout>
        <c:manualLayout>
          <c:xMode val="edge"/>
          <c:yMode val="edge"/>
          <c:x val="0.16649822053557578"/>
          <c:y val="7.2985835270268874E-3"/>
        </c:manualLayout>
      </c:layout>
      <c:spPr>
        <a:noFill/>
        <a:ln>
          <a:noFill/>
        </a:ln>
        <a:effectLst/>
      </c:spPr>
    </c:title>
    <c:plotArea>
      <c:layout>
        <c:manualLayout>
          <c:layoutTarget val="inner"/>
          <c:xMode val="edge"/>
          <c:yMode val="edge"/>
          <c:x val="6.3736211178738858E-2"/>
          <c:y val="9.6333836575899265E-2"/>
          <c:w val="0.34173194200467455"/>
          <c:h val="0.82589772619724244"/>
        </c:manualLayout>
      </c:layout>
      <c:barChart>
        <c:barDir val="bar"/>
        <c:grouping val="clustered"/>
        <c:ser>
          <c:idx val="0"/>
          <c:order val="0"/>
          <c:spPr>
            <a:noFill/>
            <a:ln w="25400" cap="flat" cmpd="sng" algn="ctr">
              <a:solidFill>
                <a:schemeClr val="accent1"/>
              </a:solidFill>
              <a:miter lim="800000"/>
            </a:ln>
            <a:effectLst/>
          </c:spPr>
          <c:dLbls>
            <c:delete val="1"/>
          </c:dLbls>
          <c:cat>
            <c:strRef>
              <c:f>'Ukupno po A-E klasama'!$B$7:$B$12</c:f>
              <c:strCache>
                <c:ptCount val="6"/>
                <c:pt idx="0">
                  <c:v>A- projekti za koje nema ideje od kuda bi se mogli finansirati;</c:v>
                </c:pt>
                <c:pt idx="1">
                  <c:v>B- projekti za koje ima ideje ko bi mogao biti donator ali nije napravljen projektni prijedlog i nije aplicirano;</c:v>
                </c:pt>
                <c:pt idx="2">
                  <c:v>C-projekti za koje ima ideja ko bi mogao biti donator i za koje je napravljen projektni prijedlog i aplicirano je ali nema nikakve povratne informacije;</c:v>
                </c:pt>
                <c:pt idx="3">
                  <c:v>D- projekti za koje ima ideja ko bi mogao biti donator i za koje je napravljen projektni prijedlog i aplicirano je te je dobijena potvrdna povratna informacija o finansiranju;</c:v>
                </c:pt>
                <c:pt idx="4">
                  <c:v>E - projekti za koje je u pisanoj formi potvrđeno finansiranje i osigurana sredstva;</c:v>
                </c:pt>
                <c:pt idx="5">
                  <c:v>Projekti koji se u potpunosti finansiraju iz budzeta JLS.</c:v>
                </c:pt>
              </c:strCache>
            </c:strRef>
          </c:cat>
          <c:val>
            <c:numRef>
              <c:f>'Ukupno po A-E klasama'!$F$7:$F$12</c:f>
              <c:numCache>
                <c:formatCode>0%</c:formatCode>
                <c:ptCount val="6"/>
                <c:pt idx="0">
                  <c:v>0.52436858317950519</c:v>
                </c:pt>
                <c:pt idx="1">
                  <c:v>0.41664994883622253</c:v>
                </c:pt>
                <c:pt idx="2">
                  <c:v>1.8040824220311658E-2</c:v>
                </c:pt>
                <c:pt idx="3">
                  <c:v>0</c:v>
                </c:pt>
                <c:pt idx="4">
                  <c:v>4.0940643763960588E-2</c:v>
                </c:pt>
                <c:pt idx="5">
                  <c:v>0</c:v>
                </c:pt>
              </c:numCache>
            </c:numRef>
          </c:val>
        </c:ser>
        <c:dLbls>
          <c:showVal val="1"/>
        </c:dLbls>
        <c:gapWidth val="227"/>
        <c:overlap val="-48"/>
        <c:axId val="139577216"/>
        <c:axId val="139578752"/>
      </c:barChart>
      <c:catAx>
        <c:axId val="139577216"/>
        <c:scaling>
          <c:orientation val="minMax"/>
        </c:scaling>
        <c:axPos val="r"/>
        <c:numFmt formatCode="General" sourceLinked="1"/>
        <c:tickLblPos val="nextTo"/>
        <c:spPr>
          <a:noFill/>
          <a:ln>
            <a:noFill/>
          </a:ln>
          <a:effectLst/>
        </c:spPr>
        <c:txPr>
          <a:bodyPr rot="0" spcFirstLastPara="1" vertOverflow="ellipsis" wrap="square" anchor="t" anchorCtr="0"/>
          <a:lstStyle/>
          <a:p>
            <a:pPr>
              <a:defRPr sz="900" b="0" i="0" u="none" strike="noStrike" kern="1000" baseline="0">
                <a:solidFill>
                  <a:schemeClr val="tx1">
                    <a:lumMod val="50000"/>
                    <a:lumOff val="50000"/>
                  </a:schemeClr>
                </a:solidFill>
                <a:latin typeface="+mn-lt"/>
                <a:ea typeface="+mn-ea"/>
                <a:cs typeface="+mn-cs"/>
              </a:defRPr>
            </a:pPr>
            <a:endParaRPr lang="sr-Latn-CS"/>
          </a:p>
        </c:txPr>
        <c:crossAx val="139578752"/>
        <c:crossesAt val="0"/>
        <c:auto val="1"/>
        <c:lblAlgn val="ctr"/>
        <c:lblOffset val="100"/>
      </c:catAx>
      <c:valAx>
        <c:axId val="139578752"/>
        <c:scaling>
          <c:orientation val="maxMin"/>
        </c:scaling>
        <c:axPos val="b"/>
        <c:numFmt formatCode="0%" sourceLinked="1"/>
        <c:majorTickMark val="none"/>
        <c:tickLblPos val="nextTo"/>
        <c:spPr>
          <a:noFill/>
          <a:ln w="9525">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sr-Latn-CS"/>
          </a:p>
        </c:txPr>
        <c:crossAx val="139577216"/>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sr-Latn-CS"/>
    </a:p>
  </c:txPr>
  <c:printSettings>
    <c:headerFooter/>
    <c:pageMargins b="0.75000000000000178" l="0.70000000000000062" r="0.70000000000000062" t="0.750000000000001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w="9525">
        <a:solidFill>
          <a:schemeClr val="tx1">
            <a:lumMod val="15000"/>
            <a:lumOff val="85000"/>
          </a:schemeClr>
        </a:solid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36186</xdr:colOff>
      <xdr:row>12</xdr:row>
      <xdr:rowOff>158579</xdr:rowOff>
    </xdr:from>
    <xdr:to>
      <xdr:col>5</xdr:col>
      <xdr:colOff>219808</xdr:colOff>
      <xdr:row>23</xdr:row>
      <xdr:rowOff>112889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337038</xdr:colOff>
      <xdr:row>12</xdr:row>
      <xdr:rowOff>158579</xdr:rowOff>
    </xdr:from>
    <xdr:to>
      <xdr:col>8</xdr:col>
      <xdr:colOff>503804</xdr:colOff>
      <xdr:row>23</xdr:row>
      <xdr:rowOff>112889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626608</xdr:colOff>
      <xdr:row>12</xdr:row>
      <xdr:rowOff>158579</xdr:rowOff>
    </xdr:from>
    <xdr:to>
      <xdr:col>15</xdr:col>
      <xdr:colOff>18307</xdr:colOff>
      <xdr:row>23</xdr:row>
      <xdr:rowOff>112889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141111</xdr:colOff>
      <xdr:row>12</xdr:row>
      <xdr:rowOff>158579</xdr:rowOff>
    </xdr:from>
    <xdr:to>
      <xdr:col>21</xdr:col>
      <xdr:colOff>43961</xdr:colOff>
      <xdr:row>23</xdr:row>
      <xdr:rowOff>112889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247995</xdr:colOff>
      <xdr:row>0</xdr:row>
      <xdr:rowOff>69256</xdr:rowOff>
    </xdr:from>
    <xdr:to>
      <xdr:col>11</xdr:col>
      <xdr:colOff>160843</xdr:colOff>
      <xdr:row>8</xdr:row>
      <xdr:rowOff>55157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247995</xdr:colOff>
      <xdr:row>9</xdr:row>
      <xdr:rowOff>9182</xdr:rowOff>
    </xdr:from>
    <xdr:to>
      <xdr:col>11</xdr:col>
      <xdr:colOff>182747</xdr:colOff>
      <xdr:row>17</xdr:row>
      <xdr:rowOff>128530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247995</xdr:colOff>
      <xdr:row>18</xdr:row>
      <xdr:rowOff>53154</xdr:rowOff>
    </xdr:from>
    <xdr:to>
      <xdr:col>11</xdr:col>
      <xdr:colOff>171795</xdr:colOff>
      <xdr:row>26</xdr:row>
      <xdr:rowOff>55085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159036</xdr:rowOff>
    </xdr:from>
    <xdr:to>
      <xdr:col>7</xdr:col>
      <xdr:colOff>239486</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410983</xdr:colOff>
      <xdr:row>17</xdr:row>
      <xdr:rowOff>159036</xdr:rowOff>
    </xdr:from>
    <xdr:to>
      <xdr:col>13</xdr:col>
      <xdr:colOff>976277</xdr:colOff>
      <xdr:row>37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7659</xdr:colOff>
      <xdr:row>41</xdr:row>
      <xdr:rowOff>135454</xdr:rowOff>
    </xdr:from>
    <xdr:to>
      <xdr:col>7</xdr:col>
      <xdr:colOff>239487</xdr:colOff>
      <xdr:row>61</xdr:row>
      <xdr:rowOff>146668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434362</xdr:colOff>
      <xdr:row>41</xdr:row>
      <xdr:rowOff>143833</xdr:rowOff>
    </xdr:from>
    <xdr:to>
      <xdr:col>13</xdr:col>
      <xdr:colOff>968827</xdr:colOff>
      <xdr:row>61</xdr:row>
      <xdr:rowOff>119742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38</xdr:row>
      <xdr:rowOff>0</xdr:rowOff>
    </xdr:from>
    <xdr:to>
      <xdr:col>7</xdr:col>
      <xdr:colOff>239486</xdr:colOff>
      <xdr:row>40</xdr:row>
      <xdr:rowOff>159995</xdr:rowOff>
    </xdr:to>
    <xdr:sp macro="" textlink="">
      <xdr:nvSpPr>
        <xdr:cNvPr id="6" name="Rectangle 5"/>
        <xdr:cNvSpPr/>
      </xdr:nvSpPr>
      <xdr:spPr>
        <a:xfrm>
          <a:off x="119743" y="11092543"/>
          <a:ext cx="6400800" cy="4865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100" b="1"/>
            <a:t>Ovaj grafikon daje vizuelni pregled </a:t>
          </a:r>
          <a:r>
            <a:rPr lang="bs-Latn-BA" sz="1100" b="1"/>
            <a:t>prema broju projekata razvrstanih po </a:t>
          </a:r>
          <a:r>
            <a:rPr lang="en-US" sz="1100" b="1"/>
            <a:t>klasama (A-E</a:t>
          </a:r>
          <a:r>
            <a:rPr lang="bs-Latn-BA" sz="1100" b="1"/>
            <a:t>) </a:t>
          </a:r>
          <a:r>
            <a:rPr lang="bs-Latn-BA" sz="1100" b="1" baseline="0"/>
            <a:t> i prema finansiranju iz budžeta JLS.</a:t>
          </a:r>
          <a:endParaRPr lang="en-US" sz="1100" b="1"/>
        </a:p>
      </xdr:txBody>
    </xdr:sp>
    <xdr:clientData/>
  </xdr:twoCellAnchor>
  <xdr:twoCellAnchor>
    <xdr:from>
      <xdr:col>7</xdr:col>
      <xdr:colOff>442484</xdr:colOff>
      <xdr:row>37</xdr:row>
      <xdr:rowOff>152399</xdr:rowOff>
    </xdr:from>
    <xdr:to>
      <xdr:col>14</xdr:col>
      <xdr:colOff>10886</xdr:colOff>
      <xdr:row>40</xdr:row>
      <xdr:rowOff>148271</xdr:rowOff>
    </xdr:to>
    <xdr:sp macro="" textlink="">
      <xdr:nvSpPr>
        <xdr:cNvPr id="7" name="Rectangle 6"/>
        <xdr:cNvSpPr/>
      </xdr:nvSpPr>
      <xdr:spPr>
        <a:xfrm>
          <a:off x="6723541" y="10265228"/>
          <a:ext cx="6426402" cy="48572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100" b="1"/>
            <a:t>Ovaj grafikon daje vizuelni pregled </a:t>
          </a:r>
          <a:r>
            <a:rPr lang="bs-Latn-BA" sz="1100" b="1"/>
            <a:t>prema ukupno</a:t>
          </a:r>
          <a:r>
            <a:rPr lang="bs-Latn-BA" sz="1100" b="1" baseline="0"/>
            <a:t> predviđenim izdacima razvrstanim po </a:t>
          </a:r>
          <a:r>
            <a:rPr lang="en-US" sz="1100" b="1"/>
            <a:t>klasama (A-E)</a:t>
          </a:r>
          <a:r>
            <a:rPr lang="bs-Latn-BA" sz="1100" b="1" baseline="0"/>
            <a:t> i prema finansiranju iz budžeta JLS</a:t>
          </a:r>
          <a:endParaRPr lang="en-US" sz="1100" b="1"/>
        </a:p>
      </xdr:txBody>
    </xdr:sp>
    <xdr:clientData/>
  </xdr:twoCellAnchor>
  <xdr:twoCellAnchor>
    <xdr:from>
      <xdr:col>1</xdr:col>
      <xdr:colOff>0</xdr:colOff>
      <xdr:row>63</xdr:row>
      <xdr:rowOff>21771</xdr:rowOff>
    </xdr:from>
    <xdr:to>
      <xdr:col>7</xdr:col>
      <xdr:colOff>289559</xdr:colOff>
      <xdr:row>66</xdr:row>
      <xdr:rowOff>25329</xdr:rowOff>
    </xdr:to>
    <xdr:sp macro="" textlink="">
      <xdr:nvSpPr>
        <xdr:cNvPr id="10" name="Rectangle 9"/>
        <xdr:cNvSpPr/>
      </xdr:nvSpPr>
      <xdr:spPr>
        <a:xfrm>
          <a:off x="119743" y="14216742"/>
          <a:ext cx="6450873" cy="49341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100" b="1"/>
            <a:t>Ovaj grafikon daje vizuelni pregled vrijednosti projekata planiranih iz eksternih izvora,  po godinama i klasama (A-E). </a:t>
          </a:r>
        </a:p>
      </xdr:txBody>
    </xdr:sp>
    <xdr:clientData/>
  </xdr:twoCellAnchor>
  <xdr:twoCellAnchor>
    <xdr:from>
      <xdr:col>7</xdr:col>
      <xdr:colOff>502919</xdr:colOff>
      <xdr:row>63</xdr:row>
      <xdr:rowOff>0</xdr:rowOff>
    </xdr:from>
    <xdr:to>
      <xdr:col>14</xdr:col>
      <xdr:colOff>4354</xdr:colOff>
      <xdr:row>66</xdr:row>
      <xdr:rowOff>10884</xdr:rowOff>
    </xdr:to>
    <xdr:sp macro="" textlink="">
      <xdr:nvSpPr>
        <xdr:cNvPr id="11" name="Rectangle 10"/>
        <xdr:cNvSpPr/>
      </xdr:nvSpPr>
      <xdr:spPr>
        <a:xfrm>
          <a:off x="6783976" y="14194971"/>
          <a:ext cx="6359435" cy="50074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100" b="1"/>
            <a:t>Ovaj grafikon daje vizuelni pregled vrijednosti sufinansiranja "eksternih" projekata od strane JLS,  po godinama i klasama (A-E).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2:A11"/>
  <sheetViews>
    <sheetView showGridLines="0" zoomScale="75" zoomScaleNormal="75" workbookViewId="0">
      <selection activeCell="A4" sqref="A4"/>
    </sheetView>
  </sheetViews>
  <sheetFormatPr defaultRowHeight="15"/>
  <cols>
    <col min="1" max="1" width="96.28515625" customWidth="1"/>
  </cols>
  <sheetData>
    <row r="2" spans="1:1" ht="17.45" customHeight="1">
      <c r="A2" s="25" t="s">
        <v>39</v>
      </c>
    </row>
    <row r="3" spans="1:1">
      <c r="A3" s="26" t="s">
        <v>40</v>
      </c>
    </row>
    <row r="4" spans="1:1" ht="88.15" customHeight="1">
      <c r="A4" s="27" t="s">
        <v>77</v>
      </c>
    </row>
    <row r="5" spans="1:1" ht="62.45" customHeight="1">
      <c r="A5" s="28" t="s">
        <v>41</v>
      </c>
    </row>
    <row r="6" spans="1:1" ht="28.15" customHeight="1">
      <c r="A6" s="41" t="s">
        <v>38</v>
      </c>
    </row>
    <row r="7" spans="1:1">
      <c r="A7" s="40" t="s">
        <v>67</v>
      </c>
    </row>
    <row r="8" spans="1:1" ht="59.45" customHeight="1">
      <c r="A8" s="28" t="s">
        <v>56</v>
      </c>
    </row>
    <row r="9" spans="1:1" ht="66.599999999999994" customHeight="1">
      <c r="A9" s="29" t="s">
        <v>57</v>
      </c>
    </row>
    <row r="10" spans="1:1">
      <c r="A10" s="40" t="s">
        <v>66</v>
      </c>
    </row>
    <row r="11" spans="1:1" ht="31.5">
      <c r="A11" s="43" t="s">
        <v>65</v>
      </c>
    </row>
  </sheetData>
  <sheetProtection algorithmName="SHA-512" hashValue="sC2Cp2B51b0Rrsf12r7IakFEQR3Th3LIc7UamnXOkPOxZBO1l0xl6N+6GFLmr5/ySvXwcTa79AyxplPD7O8iVg==" saltValue="00uJqiAzXQJuqkSZDnUMf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BB179"/>
  <sheetViews>
    <sheetView tabSelected="1" topLeftCell="A62" zoomScale="90" zoomScaleNormal="90" workbookViewId="0">
      <selection activeCell="AC63" sqref="AC63"/>
    </sheetView>
  </sheetViews>
  <sheetFormatPr defaultColWidth="9.140625" defaultRowHeight="12" outlineLevelCol="1"/>
  <cols>
    <col min="1" max="1" width="8.42578125" style="4" customWidth="1"/>
    <col min="2" max="2" width="19" style="1" customWidth="1"/>
    <col min="3" max="3" width="20.7109375" style="3" customWidth="1"/>
    <col min="4" max="4" width="10.85546875" style="3" customWidth="1"/>
    <col min="5" max="5" width="13.140625" style="1" customWidth="1"/>
    <col min="6" max="6" width="10.42578125" style="2" customWidth="1"/>
    <col min="7" max="8" width="10.42578125" style="1" customWidth="1"/>
    <col min="9" max="9" width="10.42578125" style="2" customWidth="1"/>
    <col min="10" max="17" width="10.42578125" style="1" customWidth="1" outlineLevel="1"/>
    <col min="18" max="18" width="11.7109375" style="1" customWidth="1"/>
    <col min="19" max="20" width="10.42578125" style="1" customWidth="1"/>
    <col min="21" max="21" width="13" style="1" customWidth="1"/>
    <col min="22" max="22" width="14.85546875" style="1" customWidth="1"/>
    <col min="23" max="23" width="14.28515625" style="1" customWidth="1"/>
    <col min="24" max="24" width="14.7109375" style="1" customWidth="1"/>
    <col min="25" max="25" width="9.7109375" style="1" customWidth="1"/>
    <col min="26" max="26" width="6.7109375" style="1" customWidth="1"/>
    <col min="27" max="27" width="10.7109375" style="1" customWidth="1"/>
    <col min="28" max="16384" width="9.140625" style="1"/>
  </cols>
  <sheetData>
    <row r="1" spans="1:54" ht="34.9" customHeight="1">
      <c r="A1" s="42" t="s">
        <v>108</v>
      </c>
      <c r="B1" s="23"/>
      <c r="C1" s="23"/>
      <c r="D1" s="192" t="s">
        <v>312</v>
      </c>
      <c r="E1" s="192"/>
      <c r="F1" s="192"/>
      <c r="G1" s="192"/>
      <c r="H1" s="192"/>
      <c r="I1" s="192"/>
      <c r="J1" s="192"/>
      <c r="K1" s="192"/>
      <c r="L1" s="192"/>
      <c r="M1" s="192"/>
      <c r="N1" s="192"/>
      <c r="O1" s="192"/>
      <c r="P1" s="192"/>
      <c r="Q1" s="192"/>
      <c r="R1" s="192"/>
      <c r="S1" s="192"/>
      <c r="T1" s="192"/>
      <c r="U1" s="192"/>
      <c r="V1" s="192"/>
      <c r="W1" s="192"/>
      <c r="X1" s="192"/>
      <c r="Y1" s="192"/>
      <c r="Z1" s="192"/>
    </row>
    <row r="2" spans="1:54" ht="21.6" customHeight="1">
      <c r="A2" s="197" t="s">
        <v>46</v>
      </c>
      <c r="B2" s="198" t="s">
        <v>44</v>
      </c>
      <c r="C2" s="199" t="s">
        <v>45</v>
      </c>
      <c r="D2" s="200" t="s">
        <v>7</v>
      </c>
      <c r="E2" s="201" t="s">
        <v>8</v>
      </c>
      <c r="F2" s="202" t="s">
        <v>35</v>
      </c>
      <c r="G2" s="202"/>
      <c r="H2" s="202"/>
      <c r="I2" s="202"/>
      <c r="J2" s="209" t="s">
        <v>0</v>
      </c>
      <c r="K2" s="209"/>
      <c r="L2" s="209"/>
      <c r="M2" s="209"/>
      <c r="N2" s="209"/>
      <c r="O2" s="209"/>
      <c r="P2" s="209"/>
      <c r="Q2" s="209"/>
      <c r="R2" s="209"/>
      <c r="S2" s="209"/>
      <c r="T2" s="209"/>
      <c r="U2" s="209"/>
      <c r="V2" s="207" t="s">
        <v>9</v>
      </c>
      <c r="W2" s="207" t="s">
        <v>78</v>
      </c>
      <c r="X2" s="207" t="s">
        <v>271</v>
      </c>
      <c r="Y2" s="208" t="s">
        <v>47</v>
      </c>
      <c r="Z2" s="208" t="s">
        <v>10</v>
      </c>
    </row>
    <row r="3" spans="1:54" ht="19.149999999999999" customHeight="1">
      <c r="A3" s="197"/>
      <c r="B3" s="198"/>
      <c r="C3" s="199"/>
      <c r="D3" s="200"/>
      <c r="E3" s="201"/>
      <c r="F3" s="203" t="s">
        <v>18</v>
      </c>
      <c r="G3" s="203"/>
      <c r="H3" s="203"/>
      <c r="I3" s="203"/>
      <c r="J3" s="201" t="s">
        <v>43</v>
      </c>
      <c r="K3" s="201"/>
      <c r="L3" s="201"/>
      <c r="M3" s="201"/>
      <c r="N3" s="201"/>
      <c r="O3" s="201"/>
      <c r="P3" s="201"/>
      <c r="Q3" s="201"/>
      <c r="R3" s="201" t="s">
        <v>29</v>
      </c>
      <c r="S3" s="201"/>
      <c r="T3" s="201"/>
      <c r="U3" s="201"/>
      <c r="V3" s="207"/>
      <c r="W3" s="207"/>
      <c r="X3" s="207"/>
      <c r="Y3" s="208"/>
      <c r="Z3" s="208"/>
    </row>
    <row r="4" spans="1:54" ht="17.45" customHeight="1">
      <c r="A4" s="197"/>
      <c r="B4" s="198"/>
      <c r="C4" s="199"/>
      <c r="D4" s="200"/>
      <c r="E4" s="201"/>
      <c r="F4" s="196" t="s">
        <v>1</v>
      </c>
      <c r="G4" s="196" t="s">
        <v>2</v>
      </c>
      <c r="H4" s="196" t="s">
        <v>3</v>
      </c>
      <c r="I4" s="196" t="s">
        <v>4</v>
      </c>
      <c r="J4" s="194" t="s">
        <v>5</v>
      </c>
      <c r="K4" s="194" t="s">
        <v>23</v>
      </c>
      <c r="L4" s="194" t="s">
        <v>24</v>
      </c>
      <c r="M4" s="194" t="s">
        <v>25</v>
      </c>
      <c r="N4" s="194" t="s">
        <v>26</v>
      </c>
      <c r="O4" s="194" t="s">
        <v>27</v>
      </c>
      <c r="P4" s="194" t="s">
        <v>28</v>
      </c>
      <c r="Q4" s="194" t="s">
        <v>6</v>
      </c>
      <c r="R4" s="193" t="s">
        <v>1</v>
      </c>
      <c r="S4" s="193" t="s">
        <v>2</v>
      </c>
      <c r="T4" s="193" t="s">
        <v>3</v>
      </c>
      <c r="U4" s="193" t="s">
        <v>4</v>
      </c>
      <c r="V4" s="207"/>
      <c r="W4" s="207"/>
      <c r="X4" s="207"/>
      <c r="Y4" s="208"/>
      <c r="Z4" s="208"/>
    </row>
    <row r="5" spans="1:54" ht="16.149999999999999" customHeight="1">
      <c r="A5" s="197"/>
      <c r="B5" s="198"/>
      <c r="C5" s="199"/>
      <c r="D5" s="200"/>
      <c r="E5" s="201"/>
      <c r="F5" s="196"/>
      <c r="G5" s="196"/>
      <c r="H5" s="196"/>
      <c r="I5" s="196"/>
      <c r="J5" s="194"/>
      <c r="K5" s="194"/>
      <c r="L5" s="194"/>
      <c r="M5" s="194"/>
      <c r="N5" s="194"/>
      <c r="O5" s="194"/>
      <c r="P5" s="194"/>
      <c r="Q5" s="194"/>
      <c r="R5" s="193"/>
      <c r="S5" s="193"/>
      <c r="T5" s="193"/>
      <c r="U5" s="193"/>
      <c r="V5" s="207"/>
      <c r="W5" s="207"/>
      <c r="X5" s="207"/>
      <c r="Y5" s="208"/>
      <c r="Z5" s="208"/>
    </row>
    <row r="6" spans="1:54" s="15" customFormat="1" ht="16.149999999999999" customHeight="1">
      <c r="A6" s="16">
        <v>1</v>
      </c>
      <c r="B6" s="16">
        <v>2</v>
      </c>
      <c r="C6" s="16">
        <v>3</v>
      </c>
      <c r="D6" s="16">
        <v>4</v>
      </c>
      <c r="E6" s="16" t="s">
        <v>30</v>
      </c>
      <c r="F6" s="16">
        <v>6</v>
      </c>
      <c r="G6" s="16">
        <v>7</v>
      </c>
      <c r="H6" s="16">
        <v>8</v>
      </c>
      <c r="I6" s="16" t="s">
        <v>31</v>
      </c>
      <c r="J6" s="16">
        <v>10</v>
      </c>
      <c r="K6" s="16">
        <v>11</v>
      </c>
      <c r="L6" s="16">
        <v>12</v>
      </c>
      <c r="M6" s="16">
        <v>13</v>
      </c>
      <c r="N6" s="16">
        <v>14</v>
      </c>
      <c r="O6" s="16">
        <v>15</v>
      </c>
      <c r="P6" s="16">
        <v>16</v>
      </c>
      <c r="Q6" s="16">
        <v>17</v>
      </c>
      <c r="R6" s="16" t="s">
        <v>42</v>
      </c>
      <c r="S6" s="16">
        <v>19</v>
      </c>
      <c r="T6" s="16">
        <v>20</v>
      </c>
      <c r="U6" s="16" t="s">
        <v>32</v>
      </c>
      <c r="V6" s="16">
        <v>22</v>
      </c>
      <c r="W6" s="16">
        <v>23</v>
      </c>
      <c r="X6" s="16" t="s">
        <v>95</v>
      </c>
      <c r="Y6" s="16">
        <v>25</v>
      </c>
      <c r="Z6" s="16">
        <v>26</v>
      </c>
    </row>
    <row r="7" spans="1:54" s="15" customFormat="1" ht="167.25" customHeight="1">
      <c r="A7" s="143" t="s">
        <v>313</v>
      </c>
      <c r="B7" s="152" t="s">
        <v>314</v>
      </c>
      <c r="C7" s="153" t="s">
        <v>315</v>
      </c>
      <c r="D7" s="154">
        <v>100000</v>
      </c>
      <c r="E7" s="161">
        <f>SUM(I7+U7)</f>
        <v>100000</v>
      </c>
      <c r="F7" s="154">
        <v>10000</v>
      </c>
      <c r="G7" s="154">
        <v>5000</v>
      </c>
      <c r="H7" s="154">
        <v>5000</v>
      </c>
      <c r="I7" s="156">
        <f>SUM(F7:H7)</f>
        <v>20000</v>
      </c>
      <c r="J7" s="158"/>
      <c r="K7" s="159">
        <v>10000</v>
      </c>
      <c r="L7" s="159"/>
      <c r="M7" s="158"/>
      <c r="N7" s="158"/>
      <c r="O7" s="158"/>
      <c r="P7" s="159">
        <v>20000</v>
      </c>
      <c r="Q7" s="158"/>
      <c r="R7" s="164">
        <f>SUM(J7:Q7)</f>
        <v>30000</v>
      </c>
      <c r="S7" s="154">
        <v>25000</v>
      </c>
      <c r="T7" s="154">
        <v>25000</v>
      </c>
      <c r="U7" s="156">
        <f>SUM(R7:T7)</f>
        <v>80000</v>
      </c>
      <c r="V7" s="137" t="s">
        <v>316</v>
      </c>
      <c r="W7" s="91" t="s">
        <v>80</v>
      </c>
      <c r="X7" s="160" t="s">
        <v>79</v>
      </c>
      <c r="Y7" s="155" t="s">
        <v>183</v>
      </c>
      <c r="Z7" s="80" t="s">
        <v>11</v>
      </c>
    </row>
    <row r="8" spans="1:54" ht="140.25" customHeight="1">
      <c r="A8" s="143" t="s">
        <v>228</v>
      </c>
      <c r="B8" s="168" t="s">
        <v>176</v>
      </c>
      <c r="C8" s="169" t="s">
        <v>257</v>
      </c>
      <c r="D8" s="170">
        <v>360000</v>
      </c>
      <c r="E8" s="171">
        <f>SUM(I8+U8)</f>
        <v>360000</v>
      </c>
      <c r="F8" s="170">
        <v>20000</v>
      </c>
      <c r="G8" s="170">
        <v>20000</v>
      </c>
      <c r="H8" s="170">
        <v>20000</v>
      </c>
      <c r="I8" s="170">
        <f t="shared" ref="I8:I45" si="0">SUM(F8:H8)</f>
        <v>60000</v>
      </c>
      <c r="J8" s="170"/>
      <c r="K8" s="170">
        <v>100000</v>
      </c>
      <c r="L8" s="170"/>
      <c r="M8" s="170"/>
      <c r="N8" s="170"/>
      <c r="O8" s="170"/>
      <c r="P8" s="170"/>
      <c r="Q8" s="170"/>
      <c r="R8" s="170">
        <f>SUM(J8:Q8)</f>
        <v>100000</v>
      </c>
      <c r="S8" s="170">
        <v>100000</v>
      </c>
      <c r="T8" s="170">
        <v>100000</v>
      </c>
      <c r="U8" s="170">
        <f t="shared" ref="U8:U45" si="1">SUM(R8:T8)</f>
        <v>300000</v>
      </c>
      <c r="V8" s="172" t="s">
        <v>177</v>
      </c>
      <c r="W8" s="172" t="s">
        <v>80</v>
      </c>
      <c r="X8" s="173" t="s">
        <v>79</v>
      </c>
      <c r="Y8" s="174" t="s">
        <v>185</v>
      </c>
      <c r="Z8" s="175" t="s">
        <v>11</v>
      </c>
      <c r="AA8" s="177" t="s">
        <v>345</v>
      </c>
      <c r="AB8" s="178"/>
      <c r="AC8" s="178"/>
      <c r="AZ8" s="2"/>
      <c r="BA8" s="2"/>
      <c r="BB8" s="2"/>
    </row>
    <row r="9" spans="1:54" ht="165.75" customHeight="1">
      <c r="A9" s="145" t="s">
        <v>229</v>
      </c>
      <c r="B9" s="66" t="s">
        <v>109</v>
      </c>
      <c r="C9" s="59" t="s">
        <v>184</v>
      </c>
      <c r="D9" s="63">
        <v>18000</v>
      </c>
      <c r="E9" s="61">
        <f>SUM(I9+U9)</f>
        <v>12000</v>
      </c>
      <c r="F9" s="63">
        <v>1000</v>
      </c>
      <c r="G9" s="63">
        <v>1000</v>
      </c>
      <c r="H9" s="63">
        <v>0</v>
      </c>
      <c r="I9" s="62">
        <f t="shared" si="0"/>
        <v>2000</v>
      </c>
      <c r="J9" s="63"/>
      <c r="K9" s="63"/>
      <c r="L9" s="63"/>
      <c r="M9" s="63"/>
      <c r="N9" s="63"/>
      <c r="O9" s="63"/>
      <c r="P9" s="63">
        <v>5000</v>
      </c>
      <c r="Q9" s="63"/>
      <c r="R9" s="62">
        <f t="shared" ref="R9:R45" si="2">SUM(J9:Q9)</f>
        <v>5000</v>
      </c>
      <c r="S9" s="63">
        <v>5000</v>
      </c>
      <c r="T9" s="63">
        <v>0</v>
      </c>
      <c r="U9" s="62">
        <f t="shared" si="1"/>
        <v>10000</v>
      </c>
      <c r="V9" s="137" t="s">
        <v>286</v>
      </c>
      <c r="W9" s="91" t="s">
        <v>299</v>
      </c>
      <c r="X9" s="118" t="s">
        <v>286</v>
      </c>
      <c r="Y9" s="114" t="s">
        <v>186</v>
      </c>
      <c r="Z9" s="80" t="s">
        <v>11</v>
      </c>
      <c r="AZ9" s="2"/>
      <c r="BA9" s="2"/>
      <c r="BB9" s="2"/>
    </row>
    <row r="10" spans="1:54" ht="123.75" customHeight="1">
      <c r="A10" s="145" t="s">
        <v>228</v>
      </c>
      <c r="B10" s="58" t="s">
        <v>110</v>
      </c>
      <c r="C10" s="65" t="s">
        <v>111</v>
      </c>
      <c r="D10" s="60">
        <v>100000</v>
      </c>
      <c r="E10" s="61">
        <f t="shared" ref="E10:E12" si="3">SUM(I10+U10)</f>
        <v>100000</v>
      </c>
      <c r="F10" s="63">
        <v>0</v>
      </c>
      <c r="G10" s="60">
        <v>0</v>
      </c>
      <c r="H10" s="138">
        <v>0</v>
      </c>
      <c r="I10" s="62">
        <f>SUM(F10:G10)</f>
        <v>0</v>
      </c>
      <c r="J10" s="60"/>
      <c r="K10" s="64"/>
      <c r="L10" s="64"/>
      <c r="M10" s="64"/>
      <c r="N10" s="64"/>
      <c r="O10" s="64"/>
      <c r="P10" s="64"/>
      <c r="Q10" s="60"/>
      <c r="R10" s="62">
        <f t="shared" si="2"/>
        <v>0</v>
      </c>
      <c r="S10" s="60">
        <v>50000</v>
      </c>
      <c r="T10" s="60">
        <v>50000</v>
      </c>
      <c r="U10" s="62">
        <f t="shared" si="1"/>
        <v>100000</v>
      </c>
      <c r="V10" s="137" t="s">
        <v>286</v>
      </c>
      <c r="W10" s="90" t="s">
        <v>83</v>
      </c>
      <c r="X10" s="118" t="s">
        <v>286</v>
      </c>
      <c r="Y10" s="115" t="s">
        <v>216</v>
      </c>
      <c r="Z10" s="80" t="s">
        <v>11</v>
      </c>
      <c r="AA10" s="246" t="s">
        <v>347</v>
      </c>
      <c r="AB10" s="176"/>
      <c r="AZ10" s="2"/>
      <c r="BA10" s="2"/>
      <c r="BB10" s="2"/>
    </row>
    <row r="11" spans="1:54" ht="91.5" customHeight="1">
      <c r="A11" s="145" t="s">
        <v>230</v>
      </c>
      <c r="B11" s="66" t="s">
        <v>112</v>
      </c>
      <c r="C11" s="59" t="s">
        <v>258</v>
      </c>
      <c r="D11" s="63">
        <v>75000</v>
      </c>
      <c r="E11" s="61">
        <f t="shared" si="3"/>
        <v>75000</v>
      </c>
      <c r="F11" s="63">
        <v>7500</v>
      </c>
      <c r="G11" s="63">
        <v>7500</v>
      </c>
      <c r="H11" s="63">
        <v>0</v>
      </c>
      <c r="I11" s="62">
        <f t="shared" si="0"/>
        <v>15000</v>
      </c>
      <c r="J11" s="63"/>
      <c r="K11" s="63">
        <v>30000</v>
      </c>
      <c r="L11" s="63"/>
      <c r="M11" s="63"/>
      <c r="N11" s="63"/>
      <c r="O11" s="63"/>
      <c r="P11" s="63"/>
      <c r="Q11" s="63"/>
      <c r="R11" s="62">
        <f t="shared" si="2"/>
        <v>30000</v>
      </c>
      <c r="S11" s="63">
        <v>30000</v>
      </c>
      <c r="T11" s="63">
        <v>0</v>
      </c>
      <c r="U11" s="62">
        <f t="shared" si="1"/>
        <v>60000</v>
      </c>
      <c r="V11" s="137" t="s">
        <v>286</v>
      </c>
      <c r="W11" s="100" t="s">
        <v>83</v>
      </c>
      <c r="X11" s="118" t="s">
        <v>286</v>
      </c>
      <c r="Y11" s="114" t="s">
        <v>188</v>
      </c>
      <c r="Z11" s="80" t="s">
        <v>11</v>
      </c>
      <c r="AZ11" s="2"/>
      <c r="BA11" s="2"/>
      <c r="BB11" s="2"/>
    </row>
    <row r="12" spans="1:54" ht="96" customHeight="1">
      <c r="A12" s="145" t="s">
        <v>230</v>
      </c>
      <c r="B12" s="66" t="s">
        <v>113</v>
      </c>
      <c r="C12" s="59" t="s">
        <v>259</v>
      </c>
      <c r="D12" s="63">
        <v>90000</v>
      </c>
      <c r="E12" s="61">
        <f t="shared" si="3"/>
        <v>90000</v>
      </c>
      <c r="F12" s="63">
        <v>7500</v>
      </c>
      <c r="G12" s="63">
        <v>7500</v>
      </c>
      <c r="H12" s="63">
        <v>0</v>
      </c>
      <c r="I12" s="62">
        <f t="shared" si="0"/>
        <v>15000</v>
      </c>
      <c r="J12" s="63"/>
      <c r="K12" s="63">
        <v>45000</v>
      </c>
      <c r="L12" s="63"/>
      <c r="M12" s="63"/>
      <c r="N12" s="63"/>
      <c r="O12" s="63"/>
      <c r="P12" s="63"/>
      <c r="Q12" s="63"/>
      <c r="R12" s="62">
        <f t="shared" si="2"/>
        <v>45000</v>
      </c>
      <c r="S12" s="63">
        <v>30000</v>
      </c>
      <c r="T12" s="63">
        <v>0</v>
      </c>
      <c r="U12" s="62">
        <f t="shared" si="1"/>
        <v>75000</v>
      </c>
      <c r="V12" s="137" t="s">
        <v>286</v>
      </c>
      <c r="W12" s="100" t="s">
        <v>83</v>
      </c>
      <c r="X12" s="118" t="s">
        <v>286</v>
      </c>
      <c r="Y12" s="114" t="s">
        <v>189</v>
      </c>
      <c r="Z12" s="80" t="s">
        <v>11</v>
      </c>
      <c r="AZ12" s="2"/>
      <c r="BA12" s="2"/>
      <c r="BB12" s="2"/>
    </row>
    <row r="13" spans="1:54" ht="144" customHeight="1">
      <c r="A13" s="147" t="s">
        <v>231</v>
      </c>
      <c r="B13" s="70" t="s">
        <v>237</v>
      </c>
      <c r="C13" s="89" t="s">
        <v>238</v>
      </c>
      <c r="D13" s="68">
        <v>75887</v>
      </c>
      <c r="E13" s="61">
        <f>SUM(I13+U13)</f>
        <v>75887</v>
      </c>
      <c r="F13" s="68">
        <v>0</v>
      </c>
      <c r="G13" s="68">
        <v>0</v>
      </c>
      <c r="H13" s="68">
        <v>0</v>
      </c>
      <c r="I13" s="62">
        <f t="shared" si="0"/>
        <v>0</v>
      </c>
      <c r="J13" s="68"/>
      <c r="K13" s="68"/>
      <c r="L13" s="68"/>
      <c r="M13" s="68"/>
      <c r="N13" s="68"/>
      <c r="O13" s="68"/>
      <c r="P13" s="68">
        <v>37943</v>
      </c>
      <c r="Q13" s="68"/>
      <c r="R13" s="62">
        <f>SUM(J13:Q13)</f>
        <v>37943</v>
      </c>
      <c r="S13" s="68">
        <v>37944</v>
      </c>
      <c r="T13" s="128">
        <v>0</v>
      </c>
      <c r="U13" s="62">
        <f>SUM(R13:T13)</f>
        <v>75887</v>
      </c>
      <c r="V13" s="93" t="s">
        <v>84</v>
      </c>
      <c r="W13" s="93" t="s">
        <v>300</v>
      </c>
      <c r="X13" s="98" t="s">
        <v>253</v>
      </c>
      <c r="Y13" s="116" t="s">
        <v>185</v>
      </c>
      <c r="Z13" s="85" t="s">
        <v>75</v>
      </c>
      <c r="AZ13" s="2"/>
      <c r="BA13" s="2"/>
      <c r="BB13" s="2"/>
    </row>
    <row r="14" spans="1:54" ht="158.25" customHeight="1">
      <c r="A14" s="147" t="s">
        <v>231</v>
      </c>
      <c r="B14" s="179" t="s">
        <v>115</v>
      </c>
      <c r="C14" s="180" t="s">
        <v>116</v>
      </c>
      <c r="D14" s="181">
        <v>65000</v>
      </c>
      <c r="E14" s="171">
        <f>SUM(I14+U14)</f>
        <v>65000</v>
      </c>
      <c r="F14" s="181">
        <v>0</v>
      </c>
      <c r="G14" s="181">
        <v>0</v>
      </c>
      <c r="H14" s="181">
        <v>0</v>
      </c>
      <c r="I14" s="170">
        <f t="shared" si="0"/>
        <v>0</v>
      </c>
      <c r="J14" s="181"/>
      <c r="K14" s="181">
        <v>10000</v>
      </c>
      <c r="L14" s="181">
        <v>10000</v>
      </c>
      <c r="M14" s="181"/>
      <c r="N14" s="181"/>
      <c r="O14" s="181"/>
      <c r="P14" s="181" t="s">
        <v>324</v>
      </c>
      <c r="Q14" s="181"/>
      <c r="R14" s="170">
        <f t="shared" si="2"/>
        <v>20000</v>
      </c>
      <c r="S14" s="181">
        <v>20000</v>
      </c>
      <c r="T14" s="181">
        <v>25000</v>
      </c>
      <c r="U14" s="170">
        <f t="shared" si="1"/>
        <v>65000</v>
      </c>
      <c r="V14" s="182" t="s">
        <v>85</v>
      </c>
      <c r="W14" s="182" t="s">
        <v>301</v>
      </c>
      <c r="X14" s="183" t="s">
        <v>253</v>
      </c>
      <c r="Y14" s="174" t="s">
        <v>191</v>
      </c>
      <c r="Z14" s="175" t="s">
        <v>75</v>
      </c>
      <c r="AA14" s="184" t="s">
        <v>345</v>
      </c>
      <c r="AB14" s="184"/>
      <c r="AC14" s="184"/>
      <c r="AZ14" s="2"/>
      <c r="BA14" s="2"/>
      <c r="BB14" s="2"/>
    </row>
    <row r="15" spans="1:54" ht="77.25" customHeight="1">
      <c r="A15" s="150" t="s">
        <v>231</v>
      </c>
      <c r="B15" s="70" t="s">
        <v>223</v>
      </c>
      <c r="C15" s="102" t="s">
        <v>239</v>
      </c>
      <c r="D15" s="68">
        <v>15000</v>
      </c>
      <c r="E15" s="61">
        <f t="shared" ref="E15:E21" si="4">SUM(I15+U15)</f>
        <v>15000</v>
      </c>
      <c r="F15" s="68">
        <v>0</v>
      </c>
      <c r="G15" s="68">
        <v>0</v>
      </c>
      <c r="H15" s="68">
        <v>0</v>
      </c>
      <c r="I15" s="62">
        <f t="shared" si="0"/>
        <v>0</v>
      </c>
      <c r="J15" s="68"/>
      <c r="K15" s="68">
        <v>15000</v>
      </c>
      <c r="L15" s="68"/>
      <c r="M15" s="68"/>
      <c r="N15" s="68"/>
      <c r="O15" s="68"/>
      <c r="P15" s="68"/>
      <c r="Q15" s="68"/>
      <c r="R15" s="62">
        <f t="shared" si="2"/>
        <v>15000</v>
      </c>
      <c r="S15" s="68">
        <v>0</v>
      </c>
      <c r="T15" s="68">
        <v>0</v>
      </c>
      <c r="U15" s="62">
        <f t="shared" si="1"/>
        <v>15000</v>
      </c>
      <c r="V15" s="93" t="s">
        <v>85</v>
      </c>
      <c r="W15" s="93" t="s">
        <v>332</v>
      </c>
      <c r="X15" s="104" t="s">
        <v>244</v>
      </c>
      <c r="Y15" s="116" t="s">
        <v>256</v>
      </c>
      <c r="Z15" s="85" t="s">
        <v>75</v>
      </c>
      <c r="AZ15" s="2"/>
      <c r="BA15" s="2"/>
      <c r="BB15" s="2"/>
    </row>
    <row r="16" spans="1:54" ht="336" customHeight="1">
      <c r="A16" s="144" t="s">
        <v>231</v>
      </c>
      <c r="B16" s="70" t="s">
        <v>117</v>
      </c>
      <c r="C16" s="89" t="s">
        <v>260</v>
      </c>
      <c r="D16" s="69">
        <v>1077522</v>
      </c>
      <c r="E16" s="61">
        <f t="shared" si="4"/>
        <v>355000</v>
      </c>
      <c r="F16" s="126">
        <v>235000</v>
      </c>
      <c r="G16" s="127">
        <v>0</v>
      </c>
      <c r="H16" s="71">
        <v>0</v>
      </c>
      <c r="I16" s="62">
        <f t="shared" si="0"/>
        <v>235000</v>
      </c>
      <c r="J16" s="68"/>
      <c r="K16" s="68">
        <v>40000</v>
      </c>
      <c r="L16" s="68"/>
      <c r="M16" s="72"/>
      <c r="N16" s="68"/>
      <c r="O16" s="68"/>
      <c r="P16" s="68"/>
      <c r="Q16" s="68"/>
      <c r="R16" s="62">
        <f>SUM(J16:Q16)</f>
        <v>40000</v>
      </c>
      <c r="S16" s="68">
        <v>40000</v>
      </c>
      <c r="T16" s="68">
        <v>40000</v>
      </c>
      <c r="U16" s="62">
        <f t="shared" si="1"/>
        <v>120000</v>
      </c>
      <c r="V16" s="93" t="s">
        <v>87</v>
      </c>
      <c r="W16" s="93" t="s">
        <v>331</v>
      </c>
      <c r="X16" s="95" t="s">
        <v>114</v>
      </c>
      <c r="Y16" s="116" t="s">
        <v>192</v>
      </c>
      <c r="Z16" s="85" t="s">
        <v>75</v>
      </c>
      <c r="AZ16" s="2"/>
      <c r="BA16" s="2"/>
      <c r="BB16" s="2"/>
    </row>
    <row r="17" spans="1:54" ht="87" customHeight="1">
      <c r="A17" s="144" t="s">
        <v>231</v>
      </c>
      <c r="B17" s="70" t="s">
        <v>118</v>
      </c>
      <c r="C17" s="102" t="s">
        <v>302</v>
      </c>
      <c r="D17" s="68">
        <v>15000</v>
      </c>
      <c r="E17" s="61">
        <f t="shared" si="4"/>
        <v>15000</v>
      </c>
      <c r="F17" s="68">
        <v>0</v>
      </c>
      <c r="G17" s="123">
        <v>0</v>
      </c>
      <c r="H17" s="125">
        <v>0</v>
      </c>
      <c r="I17" s="62">
        <f>SUM(F17:H17)</f>
        <v>0</v>
      </c>
      <c r="J17" s="68"/>
      <c r="K17" s="68">
        <v>7500</v>
      </c>
      <c r="L17" s="68"/>
      <c r="M17" s="68"/>
      <c r="N17" s="68"/>
      <c r="O17" s="68"/>
      <c r="P17" s="68"/>
      <c r="Q17" s="68"/>
      <c r="R17" s="62">
        <f t="shared" si="2"/>
        <v>7500</v>
      </c>
      <c r="S17" s="68">
        <v>7500</v>
      </c>
      <c r="T17" s="68">
        <v>0</v>
      </c>
      <c r="U17" s="62">
        <f t="shared" si="1"/>
        <v>15000</v>
      </c>
      <c r="V17" s="93" t="s">
        <v>86</v>
      </c>
      <c r="W17" s="93" t="s">
        <v>332</v>
      </c>
      <c r="X17" s="95" t="s">
        <v>79</v>
      </c>
      <c r="Y17" s="116" t="s">
        <v>193</v>
      </c>
      <c r="Z17" s="85" t="s">
        <v>75</v>
      </c>
      <c r="AZ17" s="2"/>
      <c r="BA17" s="2"/>
      <c r="BB17" s="2"/>
    </row>
    <row r="18" spans="1:54" ht="159" customHeight="1">
      <c r="A18" s="147" t="s">
        <v>231</v>
      </c>
      <c r="B18" s="179" t="s">
        <v>119</v>
      </c>
      <c r="C18" s="185" t="s">
        <v>261</v>
      </c>
      <c r="D18" s="181">
        <v>52046</v>
      </c>
      <c r="E18" s="171">
        <f t="shared" si="4"/>
        <v>50000</v>
      </c>
      <c r="F18" s="181">
        <v>0</v>
      </c>
      <c r="G18" s="181">
        <v>0</v>
      </c>
      <c r="H18" s="181">
        <v>0</v>
      </c>
      <c r="I18" s="170">
        <f t="shared" si="0"/>
        <v>0</v>
      </c>
      <c r="J18" s="181"/>
      <c r="K18" s="181">
        <v>10000</v>
      </c>
      <c r="L18" s="181">
        <v>2000</v>
      </c>
      <c r="M18" s="181"/>
      <c r="N18" s="181"/>
      <c r="O18" s="181"/>
      <c r="P18" s="181">
        <v>8000</v>
      </c>
      <c r="Q18" s="181">
        <v>5000</v>
      </c>
      <c r="R18" s="170">
        <f t="shared" si="2"/>
        <v>25000</v>
      </c>
      <c r="S18" s="181">
        <v>25000</v>
      </c>
      <c r="T18" s="181">
        <v>0</v>
      </c>
      <c r="U18" s="170">
        <f t="shared" si="1"/>
        <v>50000</v>
      </c>
      <c r="V18" s="182" t="s">
        <v>88</v>
      </c>
      <c r="W18" s="182" t="s">
        <v>303</v>
      </c>
      <c r="X18" s="173" t="s">
        <v>81</v>
      </c>
      <c r="Y18" s="174" t="s">
        <v>194</v>
      </c>
      <c r="Z18" s="175" t="s">
        <v>75</v>
      </c>
      <c r="AA18" s="177" t="s">
        <v>345</v>
      </c>
      <c r="AB18" s="176"/>
      <c r="AC18" s="176"/>
      <c r="AZ18" s="2"/>
      <c r="BA18" s="2"/>
      <c r="BB18" s="2"/>
    </row>
    <row r="19" spans="1:54" ht="249.75" customHeight="1">
      <c r="A19" s="147" t="s">
        <v>231</v>
      </c>
      <c r="B19" s="67" t="s">
        <v>120</v>
      </c>
      <c r="C19" s="102" t="s">
        <v>240</v>
      </c>
      <c r="D19" s="68">
        <v>30000</v>
      </c>
      <c r="E19" s="61">
        <f>SUM(I19+U19)</f>
        <v>30000</v>
      </c>
      <c r="F19" s="68">
        <v>1000</v>
      </c>
      <c r="G19" s="68">
        <v>1000</v>
      </c>
      <c r="H19" s="68">
        <v>1000</v>
      </c>
      <c r="I19" s="62">
        <f t="shared" si="0"/>
        <v>3000</v>
      </c>
      <c r="J19" s="68"/>
      <c r="K19" s="68">
        <v>9000</v>
      </c>
      <c r="L19" s="68"/>
      <c r="M19" s="68"/>
      <c r="N19" s="68"/>
      <c r="O19" s="68"/>
      <c r="P19" s="68"/>
      <c r="Q19" s="68"/>
      <c r="R19" s="62">
        <f t="shared" si="2"/>
        <v>9000</v>
      </c>
      <c r="S19" s="68">
        <v>9000</v>
      </c>
      <c r="T19" s="68">
        <v>9000</v>
      </c>
      <c r="U19" s="62">
        <f t="shared" si="1"/>
        <v>27000</v>
      </c>
      <c r="V19" s="93" t="s">
        <v>121</v>
      </c>
      <c r="W19" s="93" t="s">
        <v>336</v>
      </c>
      <c r="X19" s="99" t="s">
        <v>81</v>
      </c>
      <c r="Y19" s="116" t="s">
        <v>190</v>
      </c>
      <c r="Z19" s="85" t="s">
        <v>75</v>
      </c>
      <c r="AZ19" s="2"/>
      <c r="BA19" s="2"/>
      <c r="BB19" s="2"/>
    </row>
    <row r="20" spans="1:54" ht="80.25" customHeight="1">
      <c r="A20" s="150" t="s">
        <v>231</v>
      </c>
      <c r="B20" s="88" t="s">
        <v>122</v>
      </c>
      <c r="C20" s="103" t="s">
        <v>262</v>
      </c>
      <c r="D20" s="68">
        <v>20000</v>
      </c>
      <c r="E20" s="61">
        <f>SUM(I20+U20)</f>
        <v>20000</v>
      </c>
      <c r="F20" s="68">
        <v>0</v>
      </c>
      <c r="G20" s="68">
        <v>0</v>
      </c>
      <c r="H20" s="68">
        <v>0</v>
      </c>
      <c r="I20" s="62">
        <f t="shared" si="0"/>
        <v>0</v>
      </c>
      <c r="J20" s="68"/>
      <c r="K20" s="68">
        <v>10000</v>
      </c>
      <c r="L20" s="68">
        <v>10000</v>
      </c>
      <c r="M20" s="68"/>
      <c r="N20" s="68"/>
      <c r="O20" s="68"/>
      <c r="P20" s="68"/>
      <c r="Q20" s="68"/>
      <c r="R20" s="62">
        <f t="shared" si="2"/>
        <v>20000</v>
      </c>
      <c r="S20" s="68">
        <v>0</v>
      </c>
      <c r="T20" s="122">
        <v>0</v>
      </c>
      <c r="U20" s="62">
        <f>SUM(R20:S20)</f>
        <v>20000</v>
      </c>
      <c r="V20" s="93" t="s">
        <v>91</v>
      </c>
      <c r="W20" s="93" t="s">
        <v>333</v>
      </c>
      <c r="X20" s="104" t="s">
        <v>244</v>
      </c>
      <c r="Y20" s="116" t="s">
        <v>195</v>
      </c>
      <c r="Z20" s="85" t="s">
        <v>75</v>
      </c>
      <c r="AZ20" s="2"/>
      <c r="BA20" s="2"/>
      <c r="BB20" s="2"/>
    </row>
    <row r="21" spans="1:54" ht="93" customHeight="1">
      <c r="A21" s="144" t="s">
        <v>232</v>
      </c>
      <c r="B21" s="88" t="s">
        <v>224</v>
      </c>
      <c r="C21" s="103" t="s">
        <v>272</v>
      </c>
      <c r="D21" s="68">
        <v>47000</v>
      </c>
      <c r="E21" s="61">
        <f t="shared" si="4"/>
        <v>47000</v>
      </c>
      <c r="F21" s="68">
        <v>0</v>
      </c>
      <c r="G21" s="68">
        <v>0</v>
      </c>
      <c r="H21" s="68">
        <v>0</v>
      </c>
      <c r="I21" s="62">
        <f t="shared" si="0"/>
        <v>0</v>
      </c>
      <c r="J21" s="68"/>
      <c r="K21" s="68">
        <v>23500</v>
      </c>
      <c r="L21" s="68"/>
      <c r="M21" s="68"/>
      <c r="N21" s="68"/>
      <c r="O21" s="68"/>
      <c r="P21" s="68"/>
      <c r="Q21" s="68" t="s">
        <v>95</v>
      </c>
      <c r="R21" s="62">
        <f t="shared" si="2"/>
        <v>23500</v>
      </c>
      <c r="S21" s="68">
        <v>23500</v>
      </c>
      <c r="T21" s="68">
        <v>0</v>
      </c>
      <c r="U21" s="62">
        <f t="shared" si="1"/>
        <v>47000</v>
      </c>
      <c r="V21" s="93" t="s">
        <v>123</v>
      </c>
      <c r="W21" s="93" t="s">
        <v>333</v>
      </c>
      <c r="X21" s="95" t="s">
        <v>79</v>
      </c>
      <c r="Y21" s="116" t="s">
        <v>330</v>
      </c>
      <c r="Z21" s="85" t="s">
        <v>75</v>
      </c>
      <c r="AZ21" s="2"/>
      <c r="BA21" s="2"/>
      <c r="BB21" s="2"/>
    </row>
    <row r="22" spans="1:54" ht="184.5" customHeight="1">
      <c r="A22" s="147" t="s">
        <v>232</v>
      </c>
      <c r="B22" s="88" t="s">
        <v>124</v>
      </c>
      <c r="C22" s="89" t="s">
        <v>241</v>
      </c>
      <c r="D22" s="68">
        <v>22000</v>
      </c>
      <c r="E22" s="61">
        <f t="shared" ref="E22:E42" si="5">SUM(I22+U22)</f>
        <v>22000</v>
      </c>
      <c r="F22" s="68">
        <v>1000</v>
      </c>
      <c r="G22" s="68">
        <v>1000</v>
      </c>
      <c r="H22" s="68">
        <v>0</v>
      </c>
      <c r="I22" s="62">
        <f t="shared" si="0"/>
        <v>2000</v>
      </c>
      <c r="J22" s="68"/>
      <c r="K22" s="68">
        <v>5000</v>
      </c>
      <c r="L22" s="68">
        <v>5000</v>
      </c>
      <c r="M22" s="68"/>
      <c r="N22" s="68"/>
      <c r="O22" s="68"/>
      <c r="P22" s="68"/>
      <c r="Q22" s="68"/>
      <c r="R22" s="62">
        <f t="shared" si="2"/>
        <v>10000</v>
      </c>
      <c r="S22" s="68">
        <v>10000</v>
      </c>
      <c r="T22" s="68">
        <v>0</v>
      </c>
      <c r="U22" s="62">
        <f t="shared" si="1"/>
        <v>20000</v>
      </c>
      <c r="V22" s="93" t="s">
        <v>125</v>
      </c>
      <c r="W22" s="93" t="s">
        <v>335</v>
      </c>
      <c r="X22" s="99" t="s">
        <v>126</v>
      </c>
      <c r="Y22" s="116" t="s">
        <v>196</v>
      </c>
      <c r="Z22" s="85" t="s">
        <v>75</v>
      </c>
      <c r="AZ22" s="2"/>
      <c r="BA22" s="2"/>
      <c r="BB22" s="2"/>
    </row>
    <row r="23" spans="1:54" ht="160.5" customHeight="1">
      <c r="A23" s="147" t="s">
        <v>232</v>
      </c>
      <c r="B23" s="88" t="s">
        <v>127</v>
      </c>
      <c r="C23" s="102" t="s">
        <v>263</v>
      </c>
      <c r="D23" s="68">
        <v>15000</v>
      </c>
      <c r="E23" s="61">
        <f t="shared" si="5"/>
        <v>7500</v>
      </c>
      <c r="F23" s="68">
        <v>2500</v>
      </c>
      <c r="G23" s="68">
        <v>0</v>
      </c>
      <c r="H23" s="128">
        <v>0</v>
      </c>
      <c r="I23" s="62">
        <f t="shared" si="0"/>
        <v>2500</v>
      </c>
      <c r="J23" s="68"/>
      <c r="K23" s="68">
        <v>3000</v>
      </c>
      <c r="L23" s="68">
        <v>2000</v>
      </c>
      <c r="M23" s="68"/>
      <c r="N23" s="68"/>
      <c r="O23" s="68"/>
      <c r="P23" s="68"/>
      <c r="Q23" s="68"/>
      <c r="R23" s="62">
        <f t="shared" si="2"/>
        <v>5000</v>
      </c>
      <c r="S23" s="68">
        <v>0</v>
      </c>
      <c r="T23" s="128">
        <v>0</v>
      </c>
      <c r="U23" s="62">
        <f t="shared" si="1"/>
        <v>5000</v>
      </c>
      <c r="V23" s="93" t="s">
        <v>125</v>
      </c>
      <c r="W23" s="93" t="s">
        <v>334</v>
      </c>
      <c r="X23" s="99" t="s">
        <v>126</v>
      </c>
      <c r="Y23" s="116" t="s">
        <v>197</v>
      </c>
      <c r="Z23" s="85" t="s">
        <v>75</v>
      </c>
      <c r="AZ23" s="2"/>
      <c r="BA23" s="2"/>
      <c r="BB23" s="2"/>
    </row>
    <row r="24" spans="1:54" ht="153.75" customHeight="1">
      <c r="A24" s="147" t="s">
        <v>232</v>
      </c>
      <c r="B24" s="73" t="s">
        <v>128</v>
      </c>
      <c r="C24" s="103" t="s">
        <v>242</v>
      </c>
      <c r="D24" s="69">
        <v>80000</v>
      </c>
      <c r="E24" s="61">
        <f t="shared" si="5"/>
        <v>60000</v>
      </c>
      <c r="F24" s="68">
        <v>5000</v>
      </c>
      <c r="G24" s="68">
        <v>5000</v>
      </c>
      <c r="H24" s="68">
        <v>5000</v>
      </c>
      <c r="I24" s="62">
        <f t="shared" si="0"/>
        <v>15000</v>
      </c>
      <c r="J24" s="68"/>
      <c r="K24" s="68">
        <v>10000</v>
      </c>
      <c r="L24" s="68">
        <v>5000</v>
      </c>
      <c r="M24" s="68"/>
      <c r="N24" s="68"/>
      <c r="O24" s="68"/>
      <c r="P24" s="68"/>
      <c r="Q24" s="68"/>
      <c r="R24" s="62">
        <f t="shared" si="2"/>
        <v>15000</v>
      </c>
      <c r="S24" s="68">
        <v>15000</v>
      </c>
      <c r="T24" s="68">
        <v>15000</v>
      </c>
      <c r="U24" s="62">
        <f t="shared" si="1"/>
        <v>45000</v>
      </c>
      <c r="V24" s="93" t="s">
        <v>129</v>
      </c>
      <c r="W24" s="101" t="s">
        <v>304</v>
      </c>
      <c r="X24" s="99" t="s">
        <v>81</v>
      </c>
      <c r="Y24" s="116" t="s">
        <v>198</v>
      </c>
      <c r="Z24" s="85" t="s">
        <v>75</v>
      </c>
      <c r="AZ24" s="2"/>
      <c r="BA24" s="2"/>
      <c r="BB24" s="2"/>
    </row>
    <row r="25" spans="1:54" ht="73.5" customHeight="1">
      <c r="A25" s="144" t="s">
        <v>232</v>
      </c>
      <c r="B25" s="88" t="s">
        <v>130</v>
      </c>
      <c r="C25" s="103" t="s">
        <v>243</v>
      </c>
      <c r="D25" s="69">
        <v>75000</v>
      </c>
      <c r="E25" s="61">
        <f t="shared" si="5"/>
        <v>75000</v>
      </c>
      <c r="F25" s="68">
        <v>0</v>
      </c>
      <c r="G25" s="68">
        <v>0</v>
      </c>
      <c r="H25" s="68">
        <v>0</v>
      </c>
      <c r="I25" s="62">
        <f t="shared" si="0"/>
        <v>0</v>
      </c>
      <c r="J25" s="68"/>
      <c r="K25" s="68">
        <v>10000</v>
      </c>
      <c r="L25" s="68"/>
      <c r="M25" s="68"/>
      <c r="N25" s="68"/>
      <c r="O25" s="68"/>
      <c r="Q25" s="68">
        <v>15000</v>
      </c>
      <c r="R25" s="62">
        <f>SUM(J25:Q25)</f>
        <v>25000</v>
      </c>
      <c r="S25" s="68">
        <v>25000</v>
      </c>
      <c r="T25" s="68">
        <v>25000</v>
      </c>
      <c r="U25" s="62">
        <f t="shared" si="1"/>
        <v>75000</v>
      </c>
      <c r="V25" s="93" t="s">
        <v>89</v>
      </c>
      <c r="W25" s="93" t="s">
        <v>337</v>
      </c>
      <c r="X25" s="95" t="s">
        <v>79</v>
      </c>
      <c r="Y25" s="116" t="s">
        <v>199</v>
      </c>
      <c r="Z25" s="85" t="s">
        <v>75</v>
      </c>
      <c r="AZ25" s="2"/>
      <c r="BA25" s="2"/>
      <c r="BB25" s="2"/>
    </row>
    <row r="26" spans="1:54" ht="115.5" customHeight="1">
      <c r="A26" s="147" t="s">
        <v>232</v>
      </c>
      <c r="B26" s="88" t="s">
        <v>131</v>
      </c>
      <c r="C26" s="103" t="s">
        <v>132</v>
      </c>
      <c r="D26" s="68">
        <v>5500</v>
      </c>
      <c r="E26" s="61">
        <f t="shared" si="5"/>
        <v>5500</v>
      </c>
      <c r="F26" s="68">
        <v>0</v>
      </c>
      <c r="G26" s="68">
        <v>0</v>
      </c>
      <c r="H26" s="68">
        <v>0</v>
      </c>
      <c r="I26" s="62">
        <f t="shared" si="0"/>
        <v>0</v>
      </c>
      <c r="J26" s="68"/>
      <c r="K26" s="68">
        <v>5500</v>
      </c>
      <c r="L26" s="68"/>
      <c r="M26" s="68"/>
      <c r="N26" s="68"/>
      <c r="O26" s="68"/>
      <c r="P26" s="68"/>
      <c r="Q26" s="69"/>
      <c r="R26" s="62">
        <f t="shared" si="2"/>
        <v>5500</v>
      </c>
      <c r="S26" s="68">
        <v>0</v>
      </c>
      <c r="T26" s="68">
        <v>0</v>
      </c>
      <c r="U26" s="62">
        <f t="shared" si="1"/>
        <v>5500</v>
      </c>
      <c r="V26" s="93" t="s">
        <v>90</v>
      </c>
      <c r="W26" s="93" t="s">
        <v>338</v>
      </c>
      <c r="X26" s="99" t="s">
        <v>81</v>
      </c>
      <c r="Y26" s="116" t="s">
        <v>187</v>
      </c>
      <c r="Z26" s="85" t="s">
        <v>75</v>
      </c>
      <c r="AZ26" s="2"/>
      <c r="BA26" s="2"/>
      <c r="BB26" s="2"/>
    </row>
    <row r="27" spans="1:54" ht="93.75" customHeight="1">
      <c r="A27" s="147" t="s">
        <v>232</v>
      </c>
      <c r="B27" s="73" t="s">
        <v>133</v>
      </c>
      <c r="C27" s="103" t="s">
        <v>134</v>
      </c>
      <c r="D27" s="69">
        <v>30000</v>
      </c>
      <c r="E27" s="61">
        <f t="shared" si="5"/>
        <v>30000</v>
      </c>
      <c r="F27" s="68">
        <v>0</v>
      </c>
      <c r="G27" s="68">
        <v>0</v>
      </c>
      <c r="H27" s="68">
        <v>0</v>
      </c>
      <c r="I27" s="62">
        <f t="shared" si="0"/>
        <v>0</v>
      </c>
      <c r="J27" s="68"/>
      <c r="K27" s="68"/>
      <c r="L27" s="68"/>
      <c r="M27" s="68"/>
      <c r="N27" s="68"/>
      <c r="O27" s="68"/>
      <c r="P27" s="68"/>
      <c r="Q27" s="68"/>
      <c r="R27" s="62">
        <f t="shared" si="2"/>
        <v>0</v>
      </c>
      <c r="S27" s="68">
        <v>20000</v>
      </c>
      <c r="T27" s="68">
        <v>10000</v>
      </c>
      <c r="U27" s="62">
        <f t="shared" si="1"/>
        <v>30000</v>
      </c>
      <c r="V27" s="93" t="s">
        <v>91</v>
      </c>
      <c r="W27" s="93"/>
      <c r="X27" s="99" t="s">
        <v>81</v>
      </c>
      <c r="Y27" s="114" t="s">
        <v>200</v>
      </c>
      <c r="Z27" s="85" t="s">
        <v>75</v>
      </c>
      <c r="AZ27" s="2"/>
      <c r="BA27" s="2"/>
      <c r="BB27" s="2"/>
    </row>
    <row r="28" spans="1:54" ht="75.75" customHeight="1">
      <c r="A28" s="147" t="s">
        <v>233</v>
      </c>
      <c r="B28" s="73" t="s">
        <v>135</v>
      </c>
      <c r="C28" s="103" t="s">
        <v>264</v>
      </c>
      <c r="D28" s="69">
        <v>17600</v>
      </c>
      <c r="E28" s="61">
        <f t="shared" si="5"/>
        <v>10200</v>
      </c>
      <c r="F28" s="68">
        <v>0</v>
      </c>
      <c r="G28" s="68">
        <v>0</v>
      </c>
      <c r="H28" s="68">
        <v>0</v>
      </c>
      <c r="I28" s="62">
        <f t="shared" si="0"/>
        <v>0</v>
      </c>
      <c r="J28" s="68"/>
      <c r="K28" s="68"/>
      <c r="L28" s="68"/>
      <c r="M28" s="68"/>
      <c r="N28" s="68"/>
      <c r="O28" s="68"/>
      <c r="P28" s="68">
        <v>1700</v>
      </c>
      <c r="Q28" s="68">
        <v>1700</v>
      </c>
      <c r="R28" s="62">
        <f>SUM(J28:Q28)</f>
        <v>3400</v>
      </c>
      <c r="S28" s="68">
        <v>3400</v>
      </c>
      <c r="T28" s="68">
        <v>3400</v>
      </c>
      <c r="U28" s="62">
        <f t="shared" si="1"/>
        <v>10200</v>
      </c>
      <c r="V28" s="93" t="s">
        <v>92</v>
      </c>
      <c r="W28" s="93" t="s">
        <v>339</v>
      </c>
      <c r="X28" s="99" t="s">
        <v>81</v>
      </c>
      <c r="Y28" s="114" t="s">
        <v>201</v>
      </c>
      <c r="Z28" s="85" t="s">
        <v>75</v>
      </c>
      <c r="AZ28" s="2"/>
      <c r="BA28" s="2"/>
      <c r="BB28" s="2"/>
    </row>
    <row r="29" spans="1:54" ht="133.5" customHeight="1">
      <c r="A29" s="150" t="s">
        <v>233</v>
      </c>
      <c r="B29" s="73" t="s">
        <v>321</v>
      </c>
      <c r="C29" s="74" t="s">
        <v>322</v>
      </c>
      <c r="D29" s="68">
        <v>20000</v>
      </c>
      <c r="E29" s="61">
        <f t="shared" ref="E29" si="6">SUM(I29+U29)</f>
        <v>20000</v>
      </c>
      <c r="F29" s="68">
        <v>10000</v>
      </c>
      <c r="G29" s="68">
        <v>0</v>
      </c>
      <c r="H29" s="68">
        <v>0</v>
      </c>
      <c r="I29" s="62">
        <f t="shared" ref="I29" si="7">SUM(F29:H29)</f>
        <v>10000</v>
      </c>
      <c r="J29" s="68"/>
      <c r="K29" s="68"/>
      <c r="L29" s="68"/>
      <c r="M29" s="68"/>
      <c r="N29" s="68"/>
      <c r="O29" s="68"/>
      <c r="P29" s="68">
        <v>10000</v>
      </c>
      <c r="Q29" s="68"/>
      <c r="R29" s="62">
        <f t="shared" ref="R29" si="8">SUM(J29:Q29)</f>
        <v>10000</v>
      </c>
      <c r="S29" s="68">
        <v>0</v>
      </c>
      <c r="T29" s="68">
        <v>0</v>
      </c>
      <c r="U29" s="62">
        <f t="shared" ref="U29" si="9">SUM(R29:T29)</f>
        <v>10000</v>
      </c>
      <c r="V29" s="93" t="s">
        <v>93</v>
      </c>
      <c r="W29" s="101" t="s">
        <v>340</v>
      </c>
      <c r="X29" s="162" t="s">
        <v>244</v>
      </c>
      <c r="Y29" s="116" t="s">
        <v>323</v>
      </c>
      <c r="Z29" s="85" t="s">
        <v>75</v>
      </c>
      <c r="AZ29" s="2"/>
      <c r="BA29" s="2"/>
      <c r="BB29" s="2"/>
    </row>
    <row r="30" spans="1:54" ht="123" customHeight="1">
      <c r="A30" s="146" t="s">
        <v>233</v>
      </c>
      <c r="B30" s="73" t="s">
        <v>311</v>
      </c>
      <c r="C30" s="103" t="s">
        <v>245</v>
      </c>
      <c r="D30" s="69">
        <v>450000</v>
      </c>
      <c r="E30" s="61">
        <f t="shared" si="5"/>
        <v>18000</v>
      </c>
      <c r="F30" s="68">
        <v>4000</v>
      </c>
      <c r="G30" s="68">
        <v>4000</v>
      </c>
      <c r="H30" s="68">
        <v>0</v>
      </c>
      <c r="I30" s="62">
        <f t="shared" si="0"/>
        <v>8000</v>
      </c>
      <c r="J30" s="68"/>
      <c r="K30" s="68"/>
      <c r="L30" s="68"/>
      <c r="M30" s="68"/>
      <c r="N30" s="68"/>
      <c r="O30" s="68"/>
      <c r="P30" s="68">
        <v>5000</v>
      </c>
      <c r="Q30" s="68"/>
      <c r="R30" s="62">
        <f t="shared" si="2"/>
        <v>5000</v>
      </c>
      <c r="S30" s="68">
        <v>5000</v>
      </c>
      <c r="T30" s="68">
        <v>0</v>
      </c>
      <c r="U30" s="62">
        <f t="shared" si="1"/>
        <v>10000</v>
      </c>
      <c r="V30" s="93" t="s">
        <v>93</v>
      </c>
      <c r="W30" s="93" t="s">
        <v>136</v>
      </c>
      <c r="X30" s="119" t="s">
        <v>287</v>
      </c>
      <c r="Y30" s="116" t="s">
        <v>202</v>
      </c>
      <c r="Z30" s="85" t="s">
        <v>75</v>
      </c>
      <c r="AZ30" s="2"/>
      <c r="BA30" s="2"/>
      <c r="BB30" s="2"/>
    </row>
    <row r="31" spans="1:54" ht="171" customHeight="1">
      <c r="A31" s="147" t="s">
        <v>233</v>
      </c>
      <c r="B31" s="88" t="s">
        <v>225</v>
      </c>
      <c r="C31" s="75" t="s">
        <v>137</v>
      </c>
      <c r="D31" s="69">
        <v>160000</v>
      </c>
      <c r="E31" s="61">
        <f t="shared" si="5"/>
        <v>118000</v>
      </c>
      <c r="F31" s="68">
        <v>0</v>
      </c>
      <c r="G31" s="68">
        <v>2000</v>
      </c>
      <c r="H31" s="68">
        <v>1000</v>
      </c>
      <c r="I31" s="62">
        <f t="shared" si="0"/>
        <v>3000</v>
      </c>
      <c r="J31" s="68"/>
      <c r="K31" s="68"/>
      <c r="L31" s="68">
        <v>10000</v>
      </c>
      <c r="M31" s="68"/>
      <c r="N31" s="68"/>
      <c r="O31" s="68">
        <v>18000</v>
      </c>
      <c r="P31" s="68">
        <v>10000</v>
      </c>
      <c r="Q31" s="68"/>
      <c r="R31" s="62">
        <f t="shared" si="2"/>
        <v>38000</v>
      </c>
      <c r="S31" s="68">
        <v>38000</v>
      </c>
      <c r="T31" s="68">
        <v>39000</v>
      </c>
      <c r="U31" s="62">
        <f t="shared" si="1"/>
        <v>115000</v>
      </c>
      <c r="V31" s="93" t="s">
        <v>94</v>
      </c>
      <c r="W31" s="93" t="s">
        <v>341</v>
      </c>
      <c r="X31" s="99" t="s">
        <v>81</v>
      </c>
      <c r="Y31" s="116" t="s">
        <v>203</v>
      </c>
      <c r="Z31" s="85" t="s">
        <v>75</v>
      </c>
      <c r="AZ31" s="2"/>
      <c r="BA31" s="2"/>
      <c r="BB31" s="2"/>
    </row>
    <row r="32" spans="1:54" ht="126" customHeight="1">
      <c r="A32" s="147" t="s">
        <v>233</v>
      </c>
      <c r="B32" s="73" t="s">
        <v>138</v>
      </c>
      <c r="C32" s="76" t="s">
        <v>246</v>
      </c>
      <c r="D32" s="69">
        <v>9600</v>
      </c>
      <c r="E32" s="61">
        <f t="shared" si="5"/>
        <v>7200</v>
      </c>
      <c r="F32" s="68">
        <v>0</v>
      </c>
      <c r="G32" s="68">
        <v>0</v>
      </c>
      <c r="H32" s="68">
        <v>0</v>
      </c>
      <c r="I32" s="62">
        <f t="shared" si="0"/>
        <v>0</v>
      </c>
      <c r="J32" s="68"/>
      <c r="K32" s="68" t="s">
        <v>95</v>
      </c>
      <c r="L32" s="68"/>
      <c r="M32" s="68"/>
      <c r="N32" s="68"/>
      <c r="O32" s="68"/>
      <c r="P32" s="68">
        <v>2400</v>
      </c>
      <c r="Q32" s="68"/>
      <c r="R32" s="62">
        <f t="shared" si="2"/>
        <v>2400</v>
      </c>
      <c r="S32" s="68">
        <v>2400</v>
      </c>
      <c r="T32" s="68">
        <v>2400</v>
      </c>
      <c r="U32" s="62">
        <f t="shared" si="1"/>
        <v>7200</v>
      </c>
      <c r="V32" s="93" t="s">
        <v>255</v>
      </c>
      <c r="W32" s="93" t="s">
        <v>305</v>
      </c>
      <c r="X32" s="99" t="s">
        <v>81</v>
      </c>
      <c r="Y32" s="116" t="s">
        <v>186</v>
      </c>
      <c r="Z32" s="85" t="s">
        <v>75</v>
      </c>
      <c r="AZ32" s="2"/>
      <c r="BA32" s="2"/>
      <c r="BB32" s="2"/>
    </row>
    <row r="33" spans="1:54" ht="228.75" customHeight="1">
      <c r="A33" s="147" t="s">
        <v>235</v>
      </c>
      <c r="B33" s="88" t="s">
        <v>247</v>
      </c>
      <c r="C33" s="102" t="s">
        <v>248</v>
      </c>
      <c r="D33" s="68">
        <v>90000</v>
      </c>
      <c r="E33" s="61">
        <f t="shared" si="5"/>
        <v>90000</v>
      </c>
      <c r="F33" s="68">
        <v>0</v>
      </c>
      <c r="G33" s="68">
        <v>0</v>
      </c>
      <c r="H33" s="68">
        <v>0</v>
      </c>
      <c r="I33" s="62">
        <f t="shared" si="0"/>
        <v>0</v>
      </c>
      <c r="J33" s="68"/>
      <c r="K33" s="68">
        <v>15000</v>
      </c>
      <c r="L33" s="68"/>
      <c r="M33" s="68"/>
      <c r="N33" s="68"/>
      <c r="O33" s="68"/>
      <c r="P33" s="68">
        <v>30000</v>
      </c>
      <c r="Q33" s="68"/>
      <c r="R33" s="62">
        <f t="shared" si="2"/>
        <v>45000</v>
      </c>
      <c r="S33" s="68">
        <v>45000</v>
      </c>
      <c r="T33" s="68">
        <v>0</v>
      </c>
      <c r="U33" s="62">
        <f t="shared" si="1"/>
        <v>90000</v>
      </c>
      <c r="V33" s="93" t="s">
        <v>96</v>
      </c>
      <c r="W33" s="167" t="s">
        <v>306</v>
      </c>
      <c r="X33" s="99" t="s">
        <v>81</v>
      </c>
      <c r="Y33" s="116" t="s">
        <v>185</v>
      </c>
      <c r="Z33" s="85" t="s">
        <v>75</v>
      </c>
      <c r="AZ33" s="2"/>
      <c r="BA33" s="2"/>
      <c r="BB33" s="2"/>
    </row>
    <row r="34" spans="1:54" ht="80.25" customHeight="1">
      <c r="A34" s="150" t="s">
        <v>234</v>
      </c>
      <c r="B34" s="73" t="s">
        <v>139</v>
      </c>
      <c r="C34" s="105" t="s">
        <v>265</v>
      </c>
      <c r="D34" s="69">
        <v>100000</v>
      </c>
      <c r="E34" s="61">
        <f t="shared" si="5"/>
        <v>100000</v>
      </c>
      <c r="F34" s="68">
        <v>0</v>
      </c>
      <c r="G34" s="68">
        <v>0</v>
      </c>
      <c r="H34" s="68">
        <v>0</v>
      </c>
      <c r="I34" s="62">
        <f t="shared" si="0"/>
        <v>0</v>
      </c>
      <c r="J34" s="68"/>
      <c r="K34" s="68"/>
      <c r="L34" s="68"/>
      <c r="M34" s="68"/>
      <c r="N34" s="68"/>
      <c r="O34" s="68"/>
      <c r="P34" s="68"/>
      <c r="Q34" s="68"/>
      <c r="R34" s="62">
        <f t="shared" si="2"/>
        <v>0</v>
      </c>
      <c r="S34" s="68">
        <v>50000</v>
      </c>
      <c r="T34" s="68">
        <v>50000</v>
      </c>
      <c r="U34" s="62">
        <f t="shared" si="1"/>
        <v>100000</v>
      </c>
      <c r="V34" s="93" t="s">
        <v>97</v>
      </c>
      <c r="W34" s="93"/>
      <c r="X34" s="104" t="s">
        <v>244</v>
      </c>
      <c r="Y34" s="116" t="s">
        <v>193</v>
      </c>
      <c r="Z34" s="85" t="s">
        <v>75</v>
      </c>
      <c r="AZ34" s="2"/>
      <c r="BA34" s="2"/>
      <c r="BB34" s="2"/>
    </row>
    <row r="35" spans="1:54" ht="105" customHeight="1">
      <c r="A35" s="147" t="s">
        <v>234</v>
      </c>
      <c r="B35" s="73" t="s">
        <v>140</v>
      </c>
      <c r="C35" s="77" t="s">
        <v>141</v>
      </c>
      <c r="D35" s="69">
        <v>23000</v>
      </c>
      <c r="E35" s="61">
        <f t="shared" si="5"/>
        <v>15334</v>
      </c>
      <c r="F35" s="68">
        <v>0</v>
      </c>
      <c r="G35" s="68">
        <v>0</v>
      </c>
      <c r="H35" s="68">
        <v>0</v>
      </c>
      <c r="I35" s="62">
        <f t="shared" si="0"/>
        <v>0</v>
      </c>
      <c r="J35" s="68"/>
      <c r="K35" s="68"/>
      <c r="L35" s="68"/>
      <c r="M35" s="68"/>
      <c r="N35" s="68"/>
      <c r="O35" s="68"/>
      <c r="P35" s="68">
        <v>7666</v>
      </c>
      <c r="Q35" s="68"/>
      <c r="R35" s="62">
        <f t="shared" si="2"/>
        <v>7666</v>
      </c>
      <c r="S35" s="68">
        <v>7668</v>
      </c>
      <c r="T35" s="68">
        <v>0</v>
      </c>
      <c r="U35" s="62">
        <f t="shared" si="1"/>
        <v>15334</v>
      </c>
      <c r="V35" s="93" t="s">
        <v>96</v>
      </c>
      <c r="W35" s="93" t="s">
        <v>307</v>
      </c>
      <c r="X35" s="99" t="s">
        <v>81</v>
      </c>
      <c r="Y35" s="116" t="s">
        <v>204</v>
      </c>
      <c r="Z35" s="85" t="s">
        <v>75</v>
      </c>
      <c r="AZ35" s="2"/>
      <c r="BA35" s="2"/>
      <c r="BB35" s="2"/>
    </row>
    <row r="36" spans="1:54" ht="111" customHeight="1">
      <c r="A36" s="147" t="s">
        <v>234</v>
      </c>
      <c r="B36" s="88" t="s">
        <v>142</v>
      </c>
      <c r="C36" s="74" t="s">
        <v>143</v>
      </c>
      <c r="D36" s="68">
        <v>60000</v>
      </c>
      <c r="E36" s="61">
        <f t="shared" si="5"/>
        <v>60000</v>
      </c>
      <c r="F36" s="68">
        <v>0</v>
      </c>
      <c r="G36" s="68">
        <v>0</v>
      </c>
      <c r="H36" s="68">
        <v>0</v>
      </c>
      <c r="I36" s="62">
        <f t="shared" si="0"/>
        <v>0</v>
      </c>
      <c r="J36" s="68"/>
      <c r="K36" s="68"/>
      <c r="L36" s="68"/>
      <c r="M36" s="68"/>
      <c r="N36" s="68"/>
      <c r="O36" s="68"/>
      <c r="P36" s="68">
        <v>60000</v>
      </c>
      <c r="Q36" s="68"/>
      <c r="R36" s="62">
        <f t="shared" si="2"/>
        <v>60000</v>
      </c>
      <c r="S36" s="68">
        <v>0</v>
      </c>
      <c r="T36" s="68">
        <v>0</v>
      </c>
      <c r="U36" s="62">
        <f t="shared" si="1"/>
        <v>60000</v>
      </c>
      <c r="V36" s="93" t="s">
        <v>98</v>
      </c>
      <c r="W36" s="167" t="s">
        <v>307</v>
      </c>
      <c r="X36" s="99" t="s">
        <v>81</v>
      </c>
      <c r="Y36" s="116" t="s">
        <v>187</v>
      </c>
      <c r="Z36" s="85" t="s">
        <v>75</v>
      </c>
      <c r="AZ36" s="2"/>
      <c r="BA36" s="2"/>
      <c r="BB36" s="2"/>
    </row>
    <row r="37" spans="1:54" ht="111.75" customHeight="1">
      <c r="A37" s="147" t="s">
        <v>234</v>
      </c>
      <c r="B37" s="88" t="s">
        <v>144</v>
      </c>
      <c r="C37" s="74" t="s">
        <v>145</v>
      </c>
      <c r="D37" s="68">
        <v>15000</v>
      </c>
      <c r="E37" s="61">
        <f t="shared" si="5"/>
        <v>15000</v>
      </c>
      <c r="F37" s="68">
        <v>5000</v>
      </c>
      <c r="G37" s="68">
        <v>5000</v>
      </c>
      <c r="H37" s="68">
        <v>5000</v>
      </c>
      <c r="I37" s="62">
        <f t="shared" si="0"/>
        <v>15000</v>
      </c>
      <c r="J37" s="68"/>
      <c r="K37" s="68"/>
      <c r="L37" s="68"/>
      <c r="M37" s="68"/>
      <c r="N37" s="68"/>
      <c r="O37" s="68"/>
      <c r="P37" s="68"/>
      <c r="Q37" s="68"/>
      <c r="R37" s="62">
        <f t="shared" si="2"/>
        <v>0</v>
      </c>
      <c r="S37" s="68">
        <v>0</v>
      </c>
      <c r="T37" s="68">
        <v>0</v>
      </c>
      <c r="U37" s="62">
        <f t="shared" si="1"/>
        <v>0</v>
      </c>
      <c r="V37" s="93" t="s">
        <v>99</v>
      </c>
      <c r="W37" s="93" t="s">
        <v>100</v>
      </c>
      <c r="X37" s="99" t="s">
        <v>81</v>
      </c>
      <c r="Y37" s="116" t="s">
        <v>205</v>
      </c>
      <c r="Z37" s="85" t="s">
        <v>75</v>
      </c>
      <c r="AZ37" s="2"/>
      <c r="BA37" s="2"/>
      <c r="BB37" s="2"/>
    </row>
    <row r="38" spans="1:54" ht="219.75" customHeight="1">
      <c r="A38" s="147" t="s">
        <v>234</v>
      </c>
      <c r="B38" s="88" t="s">
        <v>146</v>
      </c>
      <c r="C38" s="103" t="s">
        <v>266</v>
      </c>
      <c r="D38" s="69">
        <v>3000</v>
      </c>
      <c r="E38" s="61">
        <f t="shared" si="5"/>
        <v>3000</v>
      </c>
      <c r="F38" s="68">
        <v>1000</v>
      </c>
      <c r="G38" s="68">
        <v>1000</v>
      </c>
      <c r="H38" s="68">
        <v>1000</v>
      </c>
      <c r="I38" s="62">
        <f t="shared" si="0"/>
        <v>3000</v>
      </c>
      <c r="J38" s="68"/>
      <c r="K38" s="68"/>
      <c r="L38" s="68"/>
      <c r="M38" s="68"/>
      <c r="N38" s="68"/>
      <c r="O38" s="68"/>
      <c r="P38" s="68"/>
      <c r="Q38" s="68"/>
      <c r="R38" s="62">
        <f t="shared" si="2"/>
        <v>0</v>
      </c>
      <c r="S38" s="68">
        <v>0</v>
      </c>
      <c r="T38" s="68">
        <v>0</v>
      </c>
      <c r="U38" s="62">
        <f t="shared" si="1"/>
        <v>0</v>
      </c>
      <c r="V38" s="93" t="s">
        <v>99</v>
      </c>
      <c r="W38" s="93" t="s">
        <v>100</v>
      </c>
      <c r="X38" s="99" t="s">
        <v>81</v>
      </c>
      <c r="Y38" s="116" t="s">
        <v>206</v>
      </c>
      <c r="Z38" s="85" t="s">
        <v>75</v>
      </c>
      <c r="AZ38" s="2"/>
      <c r="BA38" s="2"/>
      <c r="BB38" s="2"/>
    </row>
    <row r="39" spans="1:54" ht="198.75" customHeight="1">
      <c r="A39" s="147" t="s">
        <v>234</v>
      </c>
      <c r="B39" s="73" t="s">
        <v>147</v>
      </c>
      <c r="C39" s="106" t="s">
        <v>267</v>
      </c>
      <c r="D39" s="69">
        <v>100000</v>
      </c>
      <c r="E39" s="61">
        <f t="shared" si="5"/>
        <v>60000</v>
      </c>
      <c r="F39" s="68">
        <v>0</v>
      </c>
      <c r="G39" s="68">
        <v>0</v>
      </c>
      <c r="H39" s="68">
        <v>0</v>
      </c>
      <c r="I39" s="62">
        <f t="shared" si="0"/>
        <v>0</v>
      </c>
      <c r="J39" s="68"/>
      <c r="K39" s="68">
        <v>10000</v>
      </c>
      <c r="L39" s="68">
        <v>15000</v>
      </c>
      <c r="M39" s="68"/>
      <c r="N39" s="68"/>
      <c r="O39" s="68"/>
      <c r="P39" s="68"/>
      <c r="Q39" s="68"/>
      <c r="R39" s="62">
        <f>SUM(J39:Q39)</f>
        <v>25000</v>
      </c>
      <c r="S39" s="68">
        <v>25000</v>
      </c>
      <c r="T39" s="68">
        <v>10000</v>
      </c>
      <c r="U39" s="62">
        <f t="shared" si="1"/>
        <v>60000</v>
      </c>
      <c r="V39" s="93" t="s">
        <v>99</v>
      </c>
      <c r="W39" s="93" t="s">
        <v>308</v>
      </c>
      <c r="X39" s="99" t="s">
        <v>81</v>
      </c>
      <c r="Y39" s="116" t="s">
        <v>207</v>
      </c>
      <c r="Z39" s="85" t="s">
        <v>75</v>
      </c>
      <c r="AZ39" s="2"/>
      <c r="BA39" s="2"/>
      <c r="BB39" s="2"/>
    </row>
    <row r="40" spans="1:54" ht="198" customHeight="1">
      <c r="A40" s="144" t="s">
        <v>234</v>
      </c>
      <c r="B40" s="88" t="s">
        <v>148</v>
      </c>
      <c r="C40" s="106" t="s">
        <v>268</v>
      </c>
      <c r="D40" s="78">
        <v>250000</v>
      </c>
      <c r="E40" s="61">
        <f t="shared" si="5"/>
        <v>180000</v>
      </c>
      <c r="F40" s="69">
        <v>30000</v>
      </c>
      <c r="G40" s="68">
        <v>20000</v>
      </c>
      <c r="H40" s="68">
        <v>10000</v>
      </c>
      <c r="I40" s="62">
        <f t="shared" si="0"/>
        <v>60000</v>
      </c>
      <c r="J40" s="68"/>
      <c r="K40" s="68">
        <v>40000</v>
      </c>
      <c r="L40" s="68"/>
      <c r="M40" s="68"/>
      <c r="N40" s="68"/>
      <c r="O40" s="68"/>
      <c r="P40" s="68"/>
      <c r="Q40" s="68"/>
      <c r="R40" s="62">
        <v>40000</v>
      </c>
      <c r="S40" s="68">
        <v>40000</v>
      </c>
      <c r="T40" s="68">
        <v>40000</v>
      </c>
      <c r="U40" s="62">
        <f t="shared" si="1"/>
        <v>120000</v>
      </c>
      <c r="V40" s="93" t="s">
        <v>101</v>
      </c>
      <c r="W40" s="93" t="s">
        <v>342</v>
      </c>
      <c r="X40" s="95" t="s">
        <v>79</v>
      </c>
      <c r="Y40" s="116" t="s">
        <v>197</v>
      </c>
      <c r="Z40" s="85" t="s">
        <v>75</v>
      </c>
      <c r="AZ40" s="2"/>
      <c r="BA40" s="2"/>
      <c r="BB40" s="2"/>
    </row>
    <row r="41" spans="1:54" ht="181.5" customHeight="1">
      <c r="A41" s="147" t="s">
        <v>234</v>
      </c>
      <c r="B41" s="73" t="s">
        <v>149</v>
      </c>
      <c r="C41" s="110" t="s">
        <v>269</v>
      </c>
      <c r="D41" s="69">
        <v>260000</v>
      </c>
      <c r="E41" s="61">
        <f t="shared" si="5"/>
        <v>156000</v>
      </c>
      <c r="F41" s="68">
        <v>0</v>
      </c>
      <c r="G41" s="68">
        <v>0</v>
      </c>
      <c r="H41" s="68">
        <v>0</v>
      </c>
      <c r="I41" s="62">
        <f t="shared" si="0"/>
        <v>0</v>
      </c>
      <c r="J41" s="68"/>
      <c r="K41" s="68">
        <v>42400</v>
      </c>
      <c r="L41" s="68"/>
      <c r="M41" s="68"/>
      <c r="N41" s="68"/>
      <c r="O41" s="68"/>
      <c r="P41" s="68"/>
      <c r="Q41" s="68">
        <v>9600</v>
      </c>
      <c r="R41" s="62">
        <f t="shared" si="2"/>
        <v>52000</v>
      </c>
      <c r="S41" s="68">
        <v>52000</v>
      </c>
      <c r="T41" s="68">
        <v>52000</v>
      </c>
      <c r="U41" s="62">
        <f t="shared" si="1"/>
        <v>156000</v>
      </c>
      <c r="V41" s="93" t="s">
        <v>102</v>
      </c>
      <c r="W41" s="93" t="s">
        <v>309</v>
      </c>
      <c r="X41" s="99" t="s">
        <v>81</v>
      </c>
      <c r="Y41" s="116" t="s">
        <v>208</v>
      </c>
      <c r="Z41" s="85" t="s">
        <v>75</v>
      </c>
      <c r="AZ41" s="2"/>
      <c r="BA41" s="2"/>
      <c r="BB41" s="2"/>
    </row>
    <row r="42" spans="1:54" ht="154.5" customHeight="1">
      <c r="A42" s="149" t="s">
        <v>235</v>
      </c>
      <c r="B42" s="73" t="s">
        <v>150</v>
      </c>
      <c r="C42" s="103" t="s">
        <v>249</v>
      </c>
      <c r="D42" s="69">
        <v>60000</v>
      </c>
      <c r="E42" s="61">
        <f t="shared" si="5"/>
        <v>60000</v>
      </c>
      <c r="F42" s="68">
        <v>30000</v>
      </c>
      <c r="G42" s="68">
        <v>30000</v>
      </c>
      <c r="H42" s="68">
        <v>0</v>
      </c>
      <c r="I42" s="62">
        <f t="shared" si="0"/>
        <v>60000</v>
      </c>
      <c r="J42" s="68"/>
      <c r="K42" s="68"/>
      <c r="L42" s="68"/>
      <c r="M42" s="68"/>
      <c r="N42" s="68"/>
      <c r="O42" s="68"/>
      <c r="P42" s="68"/>
      <c r="Q42" s="68"/>
      <c r="R42" s="62">
        <f t="shared" si="2"/>
        <v>0</v>
      </c>
      <c r="S42" s="68">
        <v>0</v>
      </c>
      <c r="T42" s="68">
        <v>0</v>
      </c>
      <c r="U42" s="62">
        <f t="shared" si="1"/>
        <v>0</v>
      </c>
      <c r="V42" s="93" t="s">
        <v>103</v>
      </c>
      <c r="W42" s="93" t="s">
        <v>104</v>
      </c>
      <c r="X42" s="97" t="s">
        <v>82</v>
      </c>
      <c r="Y42" s="116" t="s">
        <v>209</v>
      </c>
      <c r="Z42" s="85" t="s">
        <v>75</v>
      </c>
      <c r="AZ42" s="2"/>
      <c r="BA42" s="2"/>
      <c r="BB42" s="2"/>
    </row>
    <row r="43" spans="1:54" ht="78" customHeight="1">
      <c r="A43" s="151" t="s">
        <v>178</v>
      </c>
      <c r="B43" s="70" t="s">
        <v>151</v>
      </c>
      <c r="C43" s="139" t="s">
        <v>152</v>
      </c>
      <c r="D43" s="79">
        <v>100000</v>
      </c>
      <c r="E43" s="61">
        <f t="shared" ref="E43:E44" si="10">SUM(I43+U43)</f>
        <v>100000</v>
      </c>
      <c r="F43" s="79">
        <v>0</v>
      </c>
      <c r="G43" s="79">
        <v>0</v>
      </c>
      <c r="H43" s="79">
        <v>0</v>
      </c>
      <c r="I43" s="62">
        <f t="shared" si="0"/>
        <v>0</v>
      </c>
      <c r="J43" s="79"/>
      <c r="K43" s="79"/>
      <c r="L43" s="79"/>
      <c r="M43" s="79"/>
      <c r="N43" s="79"/>
      <c r="O43" s="79"/>
      <c r="P43" s="79"/>
      <c r="Q43" s="79"/>
      <c r="R43" s="62">
        <f>SUM(J43:Q43)</f>
        <v>0</v>
      </c>
      <c r="S43" s="79">
        <v>50000</v>
      </c>
      <c r="T43" s="79">
        <v>50000</v>
      </c>
      <c r="U43" s="62">
        <f t="shared" si="1"/>
        <v>100000</v>
      </c>
      <c r="V43" s="92" t="s">
        <v>93</v>
      </c>
      <c r="W43" s="92" t="s">
        <v>343</v>
      </c>
      <c r="X43" s="117" t="s">
        <v>285</v>
      </c>
      <c r="Y43" s="114" t="s">
        <v>210</v>
      </c>
      <c r="Z43" s="80" t="s">
        <v>76</v>
      </c>
      <c r="AZ43" s="2"/>
      <c r="BA43" s="2"/>
      <c r="BB43" s="2"/>
    </row>
    <row r="44" spans="1:54" ht="107.25" customHeight="1">
      <c r="A44" s="151" t="s">
        <v>178</v>
      </c>
      <c r="B44" s="70" t="s">
        <v>153</v>
      </c>
      <c r="C44" s="107" t="s">
        <v>250</v>
      </c>
      <c r="D44" s="83">
        <v>150000</v>
      </c>
      <c r="E44" s="61">
        <f t="shared" si="10"/>
        <v>150000</v>
      </c>
      <c r="F44" s="79">
        <v>100000</v>
      </c>
      <c r="G44" s="84"/>
      <c r="H44" s="84"/>
      <c r="I44" s="62">
        <f t="shared" si="0"/>
        <v>100000</v>
      </c>
      <c r="J44" s="84"/>
      <c r="K44" s="84">
        <v>50000</v>
      </c>
      <c r="L44" s="84"/>
      <c r="M44" s="84"/>
      <c r="N44" s="84"/>
      <c r="O44" s="84"/>
      <c r="P44" s="83"/>
      <c r="Q44" s="84"/>
      <c r="R44" s="62">
        <f t="shared" si="2"/>
        <v>50000</v>
      </c>
      <c r="S44" s="142">
        <v>0</v>
      </c>
      <c r="T44" s="84">
        <v>0</v>
      </c>
      <c r="U44" s="62">
        <f t="shared" si="1"/>
        <v>50000</v>
      </c>
      <c r="V44" s="94" t="s">
        <v>93</v>
      </c>
      <c r="W44" s="94" t="s">
        <v>310</v>
      </c>
      <c r="X44" s="117" t="s">
        <v>285</v>
      </c>
      <c r="Y44" s="115" t="s">
        <v>211</v>
      </c>
      <c r="Z44" s="85" t="s">
        <v>76</v>
      </c>
      <c r="AA44" s="247" t="s">
        <v>348</v>
      </c>
      <c r="AZ44" s="2"/>
      <c r="BA44" s="2"/>
      <c r="BB44" s="2"/>
    </row>
    <row r="45" spans="1:54" ht="146.25" customHeight="1">
      <c r="A45" s="112" t="s">
        <v>178</v>
      </c>
      <c r="B45" s="88" t="s">
        <v>154</v>
      </c>
      <c r="C45" s="74" t="s">
        <v>155</v>
      </c>
      <c r="D45" s="83">
        <v>75000</v>
      </c>
      <c r="E45" s="61">
        <f>SUM(I45+U45)</f>
        <v>75000</v>
      </c>
      <c r="F45" s="84">
        <v>0</v>
      </c>
      <c r="G45" s="123">
        <v>0</v>
      </c>
      <c r="H45" s="84">
        <v>0</v>
      </c>
      <c r="I45" s="62">
        <f t="shared" si="0"/>
        <v>0</v>
      </c>
      <c r="J45" s="84"/>
      <c r="K45" s="84">
        <v>25000</v>
      </c>
      <c r="L45" s="84"/>
      <c r="M45" s="84"/>
      <c r="N45" s="84"/>
      <c r="O45" s="84"/>
      <c r="P45" s="130"/>
      <c r="Q45" s="84"/>
      <c r="R45" s="62">
        <f t="shared" si="2"/>
        <v>25000</v>
      </c>
      <c r="S45" s="84">
        <v>25000</v>
      </c>
      <c r="T45" s="84">
        <v>25000</v>
      </c>
      <c r="U45" s="62">
        <f t="shared" si="1"/>
        <v>75000</v>
      </c>
      <c r="V45" s="94" t="s">
        <v>182</v>
      </c>
      <c r="W45" s="94" t="s">
        <v>325</v>
      </c>
      <c r="X45" s="96" t="s">
        <v>79</v>
      </c>
      <c r="Y45" s="115" t="s">
        <v>212</v>
      </c>
      <c r="Z45" s="85" t="s">
        <v>76</v>
      </c>
      <c r="AZ45" s="2"/>
      <c r="BA45" s="2"/>
      <c r="BB45" s="2"/>
    </row>
    <row r="46" spans="1:54" ht="144.75" customHeight="1">
      <c r="A46" s="148" t="s">
        <v>178</v>
      </c>
      <c r="B46" s="81" t="s">
        <v>226</v>
      </c>
      <c r="C46" s="107" t="s">
        <v>156</v>
      </c>
      <c r="D46" s="83">
        <v>150000</v>
      </c>
      <c r="E46" s="61">
        <f>SUM(I46+U46)</f>
        <v>150000</v>
      </c>
      <c r="F46" s="84">
        <v>0</v>
      </c>
      <c r="G46" s="166">
        <v>0</v>
      </c>
      <c r="H46" s="123">
        <v>0</v>
      </c>
      <c r="I46" s="62">
        <f>SUM(F46:F46)</f>
        <v>0</v>
      </c>
      <c r="J46" s="84"/>
      <c r="K46" s="79">
        <v>75000</v>
      </c>
      <c r="L46" s="83"/>
      <c r="M46" s="84"/>
      <c r="N46" s="84"/>
      <c r="O46" s="84"/>
      <c r="P46" s="165">
        <v>75000</v>
      </c>
      <c r="Q46" s="84"/>
      <c r="R46" s="62">
        <f>SUM(J46:Q46)</f>
        <v>150000</v>
      </c>
      <c r="S46" s="79">
        <v>0</v>
      </c>
      <c r="T46" s="123">
        <v>0</v>
      </c>
      <c r="U46" s="62">
        <f>SUM(R46:S46)</f>
        <v>150000</v>
      </c>
      <c r="V46" s="94" t="s">
        <v>157</v>
      </c>
      <c r="W46" s="94" t="s">
        <v>325</v>
      </c>
      <c r="X46" s="99" t="s">
        <v>81</v>
      </c>
      <c r="Y46" s="115" t="s">
        <v>213</v>
      </c>
      <c r="Z46" s="85" t="s">
        <v>76</v>
      </c>
      <c r="AZ46" s="2"/>
      <c r="BA46" s="2"/>
      <c r="BB46" s="2"/>
    </row>
    <row r="47" spans="1:54" ht="80.25" customHeight="1">
      <c r="A47" s="148" t="s">
        <v>178</v>
      </c>
      <c r="B47" s="81" t="s">
        <v>158</v>
      </c>
      <c r="C47" s="107" t="s">
        <v>159</v>
      </c>
      <c r="D47" s="83">
        <v>100000</v>
      </c>
      <c r="E47" s="61">
        <f>SUM(I47+U47)</f>
        <v>100000</v>
      </c>
      <c r="F47" s="84">
        <v>0</v>
      </c>
      <c r="G47" s="84">
        <v>0</v>
      </c>
      <c r="H47" s="122">
        <v>0</v>
      </c>
      <c r="I47" s="62">
        <f>SUM(F47:G47)</f>
        <v>0</v>
      </c>
      <c r="J47" s="84"/>
      <c r="K47" s="79">
        <v>100000</v>
      </c>
      <c r="L47" s="84"/>
      <c r="M47" s="84"/>
      <c r="N47" s="84"/>
      <c r="O47" s="84"/>
      <c r="P47" s="130"/>
      <c r="Q47" s="84"/>
      <c r="R47" s="62">
        <f>SUM(J47:Q47)</f>
        <v>100000</v>
      </c>
      <c r="S47" s="79">
        <v>0</v>
      </c>
      <c r="T47" s="122">
        <v>0</v>
      </c>
      <c r="U47" s="62">
        <f>SUM(R47:S47)</f>
        <v>100000</v>
      </c>
      <c r="V47" s="94" t="s">
        <v>160</v>
      </c>
      <c r="W47" s="94" t="s">
        <v>327</v>
      </c>
      <c r="X47" s="99" t="s">
        <v>81</v>
      </c>
      <c r="Y47" s="115" t="s">
        <v>214</v>
      </c>
      <c r="Z47" s="85" t="s">
        <v>76</v>
      </c>
      <c r="AZ47" s="2"/>
      <c r="BA47" s="2"/>
      <c r="BB47" s="2"/>
    </row>
    <row r="48" spans="1:54" ht="90.75" customHeight="1">
      <c r="A48" s="148" t="s">
        <v>178</v>
      </c>
      <c r="B48" s="67" t="s">
        <v>273</v>
      </c>
      <c r="C48" s="74"/>
      <c r="D48" s="83">
        <v>220000</v>
      </c>
      <c r="E48" s="61">
        <f>SUM(U48+I48)</f>
        <v>220000</v>
      </c>
      <c r="F48" s="84">
        <v>0</v>
      </c>
      <c r="G48" s="84">
        <v>0</v>
      </c>
      <c r="H48" s="84">
        <v>10000</v>
      </c>
      <c r="I48" s="62">
        <f>SUM(F48:H48)</f>
        <v>10000</v>
      </c>
      <c r="J48" s="84"/>
      <c r="K48" s="79"/>
      <c r="L48" s="84"/>
      <c r="M48" s="84"/>
      <c r="N48" s="84"/>
      <c r="O48" s="84"/>
      <c r="P48" s="130"/>
      <c r="Q48" s="84"/>
      <c r="R48" s="62">
        <v>0</v>
      </c>
      <c r="S48" s="84">
        <v>0</v>
      </c>
      <c r="T48" s="79">
        <v>210000</v>
      </c>
      <c r="U48" s="62">
        <f>SUM(R48:T48)</f>
        <v>210000</v>
      </c>
      <c r="V48" s="94" t="s">
        <v>296</v>
      </c>
      <c r="W48" s="94"/>
      <c r="X48" s="99" t="s">
        <v>81</v>
      </c>
      <c r="Y48" s="157" t="s">
        <v>279</v>
      </c>
      <c r="Z48" s="85" t="s">
        <v>76</v>
      </c>
      <c r="AZ48" s="2"/>
      <c r="BA48" s="2"/>
      <c r="BB48" s="2"/>
    </row>
    <row r="49" spans="1:54" ht="82.5" customHeight="1">
      <c r="A49" s="148" t="s">
        <v>178</v>
      </c>
      <c r="B49" s="67" t="s">
        <v>274</v>
      </c>
      <c r="C49" s="113" t="s">
        <v>278</v>
      </c>
      <c r="D49" s="83">
        <v>15000</v>
      </c>
      <c r="E49" s="61">
        <f>SUM(I49+U49)</f>
        <v>15000</v>
      </c>
      <c r="F49" s="84">
        <v>0</v>
      </c>
      <c r="G49" s="84">
        <v>0</v>
      </c>
      <c r="H49" s="84">
        <v>7500</v>
      </c>
      <c r="I49" s="62">
        <f>SUM(F49:H49)</f>
        <v>7500</v>
      </c>
      <c r="J49" s="84"/>
      <c r="K49" s="79"/>
      <c r="L49" s="84"/>
      <c r="M49" s="84"/>
      <c r="N49" s="84"/>
      <c r="O49" s="84"/>
      <c r="P49" s="130"/>
      <c r="Q49" s="84"/>
      <c r="R49" s="62">
        <v>0</v>
      </c>
      <c r="S49" s="84">
        <v>0</v>
      </c>
      <c r="T49" s="79">
        <v>7500</v>
      </c>
      <c r="U49" s="62">
        <f>SUM(R49:T49)</f>
        <v>7500</v>
      </c>
      <c r="V49" s="94" t="s">
        <v>297</v>
      </c>
      <c r="W49" s="94"/>
      <c r="X49" s="99" t="s">
        <v>81</v>
      </c>
      <c r="Y49" s="157" t="s">
        <v>280</v>
      </c>
      <c r="Z49" s="85" t="s">
        <v>76</v>
      </c>
      <c r="AZ49" s="2"/>
      <c r="BA49" s="2"/>
      <c r="BB49" s="2"/>
    </row>
    <row r="50" spans="1:54" ht="107.25" customHeight="1">
      <c r="A50" s="148" t="s">
        <v>178</v>
      </c>
      <c r="B50" s="87" t="s">
        <v>161</v>
      </c>
      <c r="C50" s="107" t="s">
        <v>162</v>
      </c>
      <c r="D50" s="83">
        <v>60000</v>
      </c>
      <c r="E50" s="61">
        <f t="shared" ref="E50:E55" si="11">SUM(I50+U50)</f>
        <v>60000</v>
      </c>
      <c r="F50" s="79">
        <v>0</v>
      </c>
      <c r="G50" s="84">
        <v>0</v>
      </c>
      <c r="H50" s="122">
        <v>0</v>
      </c>
      <c r="I50" s="62">
        <f>SUM(F50:G50)</f>
        <v>0</v>
      </c>
      <c r="J50" s="84"/>
      <c r="K50" s="79">
        <v>60000</v>
      </c>
      <c r="L50" s="84"/>
      <c r="M50" s="84"/>
      <c r="N50" s="84"/>
      <c r="O50" s="84"/>
      <c r="P50" s="130"/>
      <c r="Q50" s="84"/>
      <c r="R50" s="62">
        <f t="shared" ref="R50:R60" si="12">SUM(J50:Q50)</f>
        <v>60000</v>
      </c>
      <c r="S50" s="83">
        <v>0</v>
      </c>
      <c r="T50" s="122">
        <v>0</v>
      </c>
      <c r="U50" s="62">
        <f>SUM(R50:S50)</f>
        <v>60000</v>
      </c>
      <c r="V50" s="94" t="s">
        <v>157</v>
      </c>
      <c r="W50" s="94" t="s">
        <v>327</v>
      </c>
      <c r="X50" s="99" t="s">
        <v>81</v>
      </c>
      <c r="Y50" s="115" t="s">
        <v>215</v>
      </c>
      <c r="Z50" s="85" t="s">
        <v>76</v>
      </c>
      <c r="AZ50" s="2"/>
      <c r="BA50" s="2"/>
      <c r="BB50" s="2"/>
    </row>
    <row r="51" spans="1:54" ht="94.5" customHeight="1">
      <c r="A51" s="148" t="s">
        <v>178</v>
      </c>
      <c r="B51" s="129" t="s">
        <v>275</v>
      </c>
      <c r="C51" s="103" t="s">
        <v>295</v>
      </c>
      <c r="D51" s="83">
        <v>384925.23</v>
      </c>
      <c r="E51" s="61">
        <f t="shared" si="11"/>
        <v>384925</v>
      </c>
      <c r="F51" s="79">
        <v>0</v>
      </c>
      <c r="G51" s="123">
        <v>0</v>
      </c>
      <c r="H51" s="84">
        <v>10000</v>
      </c>
      <c r="I51" s="62">
        <f>SUM(F51:H51)</f>
        <v>10000</v>
      </c>
      <c r="J51" s="84"/>
      <c r="K51" s="79"/>
      <c r="L51" s="84"/>
      <c r="M51" s="84"/>
      <c r="N51" s="84"/>
      <c r="O51" s="84"/>
      <c r="P51" s="130"/>
      <c r="Q51" s="84"/>
      <c r="R51" s="62">
        <v>0</v>
      </c>
      <c r="S51" s="84">
        <v>0</v>
      </c>
      <c r="T51" s="83">
        <v>374925</v>
      </c>
      <c r="U51" s="62">
        <f>SUM(R51:T51)</f>
        <v>374925</v>
      </c>
      <c r="V51" s="94" t="s">
        <v>296</v>
      </c>
      <c r="W51" s="94"/>
      <c r="X51" s="99" t="s">
        <v>81</v>
      </c>
      <c r="Y51" s="157" t="s">
        <v>281</v>
      </c>
      <c r="Z51" s="85" t="s">
        <v>76</v>
      </c>
      <c r="AZ51" s="2"/>
      <c r="BA51" s="2"/>
      <c r="BB51" s="2"/>
    </row>
    <row r="52" spans="1:54" ht="135.75" customHeight="1">
      <c r="A52" s="148" t="s">
        <v>178</v>
      </c>
      <c r="B52" s="141" t="s">
        <v>163</v>
      </c>
      <c r="C52" s="107" t="s">
        <v>164</v>
      </c>
      <c r="D52" s="83">
        <v>14492</v>
      </c>
      <c r="E52" s="61">
        <f t="shared" si="11"/>
        <v>14492</v>
      </c>
      <c r="F52" s="79">
        <v>0</v>
      </c>
      <c r="G52" s="84">
        <v>0</v>
      </c>
      <c r="H52" s="123">
        <v>0</v>
      </c>
      <c r="I52" s="62">
        <f>SUM(F52:G52)</f>
        <v>0</v>
      </c>
      <c r="J52" s="84"/>
      <c r="K52" s="79">
        <v>14492</v>
      </c>
      <c r="L52" s="84"/>
      <c r="M52" s="84"/>
      <c r="N52" s="84"/>
      <c r="O52" s="84"/>
      <c r="P52" s="130"/>
      <c r="Q52" s="132"/>
      <c r="R52" s="62">
        <f t="shared" si="12"/>
        <v>14492</v>
      </c>
      <c r="S52" s="84">
        <v>0</v>
      </c>
      <c r="T52" s="123">
        <v>0</v>
      </c>
      <c r="U52" s="62">
        <f>SUM(R52:S52)</f>
        <v>14492</v>
      </c>
      <c r="V52" s="94" t="s">
        <v>236</v>
      </c>
      <c r="W52" s="94" t="s">
        <v>326</v>
      </c>
      <c r="X52" s="111" t="s">
        <v>253</v>
      </c>
      <c r="Y52" s="115" t="s">
        <v>216</v>
      </c>
      <c r="Z52" s="85" t="s">
        <v>76</v>
      </c>
      <c r="AZ52" s="2"/>
      <c r="BA52" s="2"/>
      <c r="BB52" s="2"/>
    </row>
    <row r="53" spans="1:54" ht="135.75" customHeight="1">
      <c r="A53" s="112" t="s">
        <v>178</v>
      </c>
      <c r="B53" s="67" t="s">
        <v>165</v>
      </c>
      <c r="C53" s="107" t="s">
        <v>251</v>
      </c>
      <c r="D53" s="79">
        <v>150000</v>
      </c>
      <c r="E53" s="61">
        <f t="shared" si="11"/>
        <v>120000</v>
      </c>
      <c r="F53" s="84">
        <v>0</v>
      </c>
      <c r="G53" s="84">
        <v>30000</v>
      </c>
      <c r="H53" s="138">
        <v>20000</v>
      </c>
      <c r="I53" s="62">
        <f>SUM(F53:H53)</f>
        <v>50000</v>
      </c>
      <c r="J53" s="84"/>
      <c r="K53" s="79">
        <v>40000</v>
      </c>
      <c r="L53" s="84"/>
      <c r="M53" s="84"/>
      <c r="N53" s="84"/>
      <c r="O53" s="84" t="s">
        <v>95</v>
      </c>
      <c r="P53" s="131"/>
      <c r="Q53" s="84"/>
      <c r="R53" s="121">
        <f>SUM(J53:Q53)</f>
        <v>40000</v>
      </c>
      <c r="S53" s="84">
        <v>30000</v>
      </c>
      <c r="T53" s="138">
        <v>30000</v>
      </c>
      <c r="U53" s="62">
        <f>SUM(R53:S53)</f>
        <v>70000</v>
      </c>
      <c r="V53" s="94" t="s">
        <v>182</v>
      </c>
      <c r="W53" s="94" t="s">
        <v>327</v>
      </c>
      <c r="X53" s="96" t="s">
        <v>79</v>
      </c>
      <c r="Y53" s="115" t="s">
        <v>217</v>
      </c>
      <c r="Z53" s="85" t="s">
        <v>76</v>
      </c>
      <c r="AZ53" s="2"/>
      <c r="BA53" s="2"/>
      <c r="BB53" s="2"/>
    </row>
    <row r="54" spans="1:54" ht="409.5" customHeight="1">
      <c r="A54" s="112" t="s">
        <v>317</v>
      </c>
      <c r="B54" s="186" t="s">
        <v>318</v>
      </c>
      <c r="C54" s="187" t="s">
        <v>319</v>
      </c>
      <c r="D54" s="188">
        <v>50000</v>
      </c>
      <c r="E54" s="170">
        <f t="shared" ref="E54" si="13">SUM(I54+U54)</f>
        <v>50000</v>
      </c>
      <c r="F54" s="188">
        <v>0</v>
      </c>
      <c r="G54" s="188">
        <v>0</v>
      </c>
      <c r="H54" s="188">
        <v>0</v>
      </c>
      <c r="I54" s="170">
        <f t="shared" ref="I54" si="14">SUM(F54:H54)</f>
        <v>0</v>
      </c>
      <c r="J54" s="188"/>
      <c r="K54" s="189"/>
      <c r="L54" s="188">
        <v>50000</v>
      </c>
      <c r="M54" s="188"/>
      <c r="N54" s="188"/>
      <c r="O54" s="188"/>
      <c r="P54" s="188"/>
      <c r="Q54" s="188"/>
      <c r="R54" s="170">
        <f t="shared" ref="R54" si="15">SUM(J54:Q54)</f>
        <v>50000</v>
      </c>
      <c r="S54" s="188">
        <v>0</v>
      </c>
      <c r="T54" s="188">
        <v>0</v>
      </c>
      <c r="U54" s="170">
        <f t="shared" ref="U54" si="16">SUM(R54:T54)</f>
        <v>50000</v>
      </c>
      <c r="V54" s="182" t="s">
        <v>181</v>
      </c>
      <c r="W54" s="182" t="s">
        <v>326</v>
      </c>
      <c r="X54" s="190" t="s">
        <v>79</v>
      </c>
      <c r="Y54" s="174" t="s">
        <v>320</v>
      </c>
      <c r="Z54" s="175" t="s">
        <v>76</v>
      </c>
      <c r="AA54" s="191" t="s">
        <v>346</v>
      </c>
      <c r="AB54" s="176"/>
      <c r="AC54" s="176"/>
      <c r="AD54" s="176"/>
      <c r="AE54" s="176"/>
      <c r="AF54" s="176"/>
      <c r="AG54" s="176"/>
      <c r="AH54" s="176"/>
      <c r="AZ54" s="2"/>
      <c r="BA54" s="2"/>
      <c r="BB54" s="2"/>
    </row>
    <row r="55" spans="1:54" s="2" customFormat="1" ht="220.5" customHeight="1">
      <c r="A55" s="112" t="s">
        <v>179</v>
      </c>
      <c r="B55" s="73" t="s">
        <v>227</v>
      </c>
      <c r="C55" s="108" t="s">
        <v>166</v>
      </c>
      <c r="D55" s="79">
        <v>130920</v>
      </c>
      <c r="E55" s="61">
        <f t="shared" si="11"/>
        <v>0</v>
      </c>
      <c r="F55" s="140">
        <v>0</v>
      </c>
      <c r="G55" s="79">
        <v>0</v>
      </c>
      <c r="H55" s="79">
        <v>0</v>
      </c>
      <c r="I55" s="62">
        <f t="shared" ref="I55:I60" si="17">SUM(F55:H55)</f>
        <v>0</v>
      </c>
      <c r="J55" s="79"/>
      <c r="K55" s="133">
        <v>0</v>
      </c>
      <c r="L55" s="79"/>
      <c r="M55" s="79"/>
      <c r="N55" s="79"/>
      <c r="O55" s="79"/>
      <c r="P55" s="134"/>
      <c r="Q55" s="79"/>
      <c r="R55" s="62">
        <v>0</v>
      </c>
      <c r="S55" s="124">
        <v>0</v>
      </c>
      <c r="T55" s="79">
        <v>0</v>
      </c>
      <c r="U55" s="62">
        <f t="shared" ref="U55:U60" si="18">SUM(R55:T55)</f>
        <v>0</v>
      </c>
      <c r="V55" s="92" t="s">
        <v>181</v>
      </c>
      <c r="W55" s="92"/>
      <c r="X55" s="96" t="s">
        <v>79</v>
      </c>
      <c r="Y55" s="114" t="s">
        <v>218</v>
      </c>
      <c r="Z55" s="80" t="s">
        <v>76</v>
      </c>
    </row>
    <row r="56" spans="1:54" ht="181.5" customHeight="1">
      <c r="A56" s="112" t="s">
        <v>179</v>
      </c>
      <c r="B56" s="67" t="s">
        <v>167</v>
      </c>
      <c r="C56" s="102" t="s">
        <v>168</v>
      </c>
      <c r="D56" s="83">
        <v>3000000</v>
      </c>
      <c r="E56" s="61">
        <f t="shared" ref="E56:E61" si="19">SUM(I56+U56)</f>
        <v>0</v>
      </c>
      <c r="F56" s="83">
        <v>0</v>
      </c>
      <c r="G56" s="83">
        <v>0</v>
      </c>
      <c r="H56" s="83">
        <v>0</v>
      </c>
      <c r="I56" s="62">
        <f t="shared" si="17"/>
        <v>0</v>
      </c>
      <c r="J56" s="83"/>
      <c r="K56" s="83"/>
      <c r="L56" s="83"/>
      <c r="M56" s="83"/>
      <c r="N56" s="83"/>
      <c r="O56" s="83"/>
      <c r="P56" s="135"/>
      <c r="Q56" s="83"/>
      <c r="R56" s="62">
        <f t="shared" si="12"/>
        <v>0</v>
      </c>
      <c r="S56" s="83">
        <v>0</v>
      </c>
      <c r="T56" s="83">
        <v>0</v>
      </c>
      <c r="U56" s="62">
        <f t="shared" si="18"/>
        <v>0</v>
      </c>
      <c r="V56" s="93" t="s">
        <v>106</v>
      </c>
      <c r="W56" s="93"/>
      <c r="X56" s="96" t="s">
        <v>79</v>
      </c>
      <c r="Y56" s="116" t="s">
        <v>219</v>
      </c>
      <c r="Z56" s="85" t="s">
        <v>76</v>
      </c>
      <c r="AZ56" s="2"/>
      <c r="BA56" s="2"/>
      <c r="BB56" s="2"/>
    </row>
    <row r="57" spans="1:54" ht="176.25" customHeight="1">
      <c r="A57" s="112" t="s">
        <v>179</v>
      </c>
      <c r="B57" s="88" t="s">
        <v>169</v>
      </c>
      <c r="C57" s="109" t="s">
        <v>270</v>
      </c>
      <c r="D57" s="83">
        <v>700000</v>
      </c>
      <c r="E57" s="61">
        <f t="shared" si="19"/>
        <v>15000</v>
      </c>
      <c r="F57" s="84">
        <v>0</v>
      </c>
      <c r="G57" s="84">
        <v>0</v>
      </c>
      <c r="H57" s="84">
        <v>0</v>
      </c>
      <c r="I57" s="62">
        <f t="shared" si="17"/>
        <v>0</v>
      </c>
      <c r="J57" s="84"/>
      <c r="K57" s="84">
        <v>2500</v>
      </c>
      <c r="L57" s="84"/>
      <c r="M57" s="84">
        <v>2500</v>
      </c>
      <c r="N57" s="84"/>
      <c r="O57" s="84"/>
      <c r="P57" s="79"/>
      <c r="Q57" s="84"/>
      <c r="R57" s="62">
        <f t="shared" si="12"/>
        <v>5000</v>
      </c>
      <c r="S57" s="84">
        <v>5000</v>
      </c>
      <c r="T57" s="84">
        <v>5000</v>
      </c>
      <c r="U57" s="62">
        <f t="shared" si="18"/>
        <v>15000</v>
      </c>
      <c r="V57" s="94" t="s">
        <v>106</v>
      </c>
      <c r="W57" s="94" t="s">
        <v>326</v>
      </c>
      <c r="X57" s="96" t="s">
        <v>79</v>
      </c>
      <c r="Y57" s="116" t="s">
        <v>220</v>
      </c>
      <c r="Z57" s="85" t="s">
        <v>76</v>
      </c>
      <c r="AZ57" s="2"/>
      <c r="BA57" s="2"/>
      <c r="BB57" s="2"/>
    </row>
    <row r="58" spans="1:54" ht="150" customHeight="1">
      <c r="A58" s="112" t="s">
        <v>179</v>
      </c>
      <c r="B58" s="70" t="s">
        <v>170</v>
      </c>
      <c r="C58" s="82" t="s">
        <v>171</v>
      </c>
      <c r="D58" s="79">
        <v>130110</v>
      </c>
      <c r="E58" s="61">
        <f t="shared" si="19"/>
        <v>3000</v>
      </c>
      <c r="F58" s="84">
        <v>0</v>
      </c>
      <c r="G58" s="84">
        <v>0</v>
      </c>
      <c r="H58" s="84">
        <v>0</v>
      </c>
      <c r="I58" s="62">
        <f t="shared" si="17"/>
        <v>0</v>
      </c>
      <c r="J58" s="84"/>
      <c r="K58" s="79"/>
      <c r="L58" s="84"/>
      <c r="M58" s="79">
        <v>1000</v>
      </c>
      <c r="N58" s="84"/>
      <c r="O58" s="84"/>
      <c r="P58" s="84"/>
      <c r="Q58" s="84"/>
      <c r="R58" s="62">
        <f t="shared" si="12"/>
        <v>1000</v>
      </c>
      <c r="S58" s="79">
        <v>1000</v>
      </c>
      <c r="T58" s="79">
        <v>1000</v>
      </c>
      <c r="U58" s="62">
        <f t="shared" si="18"/>
        <v>3000</v>
      </c>
      <c r="V58" s="94" t="s">
        <v>181</v>
      </c>
      <c r="W58" s="94" t="s">
        <v>326</v>
      </c>
      <c r="X58" s="96" t="s">
        <v>79</v>
      </c>
      <c r="Y58" s="116" t="s">
        <v>183</v>
      </c>
      <c r="Z58" s="85" t="s">
        <v>76</v>
      </c>
      <c r="AZ58" s="2"/>
      <c r="BA58" s="2"/>
      <c r="BB58" s="2"/>
    </row>
    <row r="59" spans="1:54" ht="109.5" customHeight="1">
      <c r="A59" s="151" t="s">
        <v>180</v>
      </c>
      <c r="B59" s="70" t="s">
        <v>172</v>
      </c>
      <c r="C59" s="107" t="s">
        <v>252</v>
      </c>
      <c r="D59" s="83">
        <v>218216</v>
      </c>
      <c r="E59" s="61">
        <f t="shared" si="19"/>
        <v>57000</v>
      </c>
      <c r="F59" s="84">
        <v>0</v>
      </c>
      <c r="G59" s="84">
        <v>19000</v>
      </c>
      <c r="H59" s="84">
        <v>19000</v>
      </c>
      <c r="I59" s="62">
        <f t="shared" si="17"/>
        <v>38000</v>
      </c>
      <c r="J59" s="84"/>
      <c r="K59" s="79"/>
      <c r="L59" s="84">
        <v>19000</v>
      </c>
      <c r="M59" s="84"/>
      <c r="N59" s="84"/>
      <c r="O59" s="84"/>
      <c r="P59" s="136"/>
      <c r="Q59" s="84"/>
      <c r="R59" s="62">
        <f>SUM(J59:Q59)</f>
        <v>19000</v>
      </c>
      <c r="S59" s="79">
        <v>0</v>
      </c>
      <c r="T59" s="79">
        <v>0</v>
      </c>
      <c r="U59" s="62">
        <f t="shared" si="18"/>
        <v>19000</v>
      </c>
      <c r="V59" s="94" t="s">
        <v>93</v>
      </c>
      <c r="W59" s="94" t="s">
        <v>344</v>
      </c>
      <c r="X59" s="117" t="s">
        <v>285</v>
      </c>
      <c r="Y59" s="116" t="s">
        <v>221</v>
      </c>
      <c r="Z59" s="85" t="s">
        <v>76</v>
      </c>
      <c r="AZ59" s="2"/>
      <c r="BA59" s="2"/>
      <c r="BB59" s="2"/>
    </row>
    <row r="60" spans="1:54" ht="91.5" customHeight="1">
      <c r="A60" s="112" t="s">
        <v>180</v>
      </c>
      <c r="B60" s="88" t="s">
        <v>298</v>
      </c>
      <c r="C60" s="82" t="s">
        <v>173</v>
      </c>
      <c r="D60" s="79">
        <v>350000</v>
      </c>
      <c r="E60" s="61">
        <f t="shared" si="19"/>
        <v>210000</v>
      </c>
      <c r="F60" s="84">
        <v>10000</v>
      </c>
      <c r="G60" s="84">
        <v>10000</v>
      </c>
      <c r="H60" s="84">
        <v>10000</v>
      </c>
      <c r="I60" s="62">
        <f t="shared" si="17"/>
        <v>30000</v>
      </c>
      <c r="J60" s="84"/>
      <c r="K60" s="84"/>
      <c r="L60" s="84"/>
      <c r="M60" s="84"/>
      <c r="N60" s="84"/>
      <c r="O60" s="84"/>
      <c r="P60" s="84">
        <v>60000</v>
      </c>
      <c r="Q60" s="84"/>
      <c r="R60" s="62">
        <f t="shared" si="12"/>
        <v>60000</v>
      </c>
      <c r="S60" s="79">
        <v>60000</v>
      </c>
      <c r="T60" s="79">
        <v>60000</v>
      </c>
      <c r="U60" s="62">
        <f t="shared" si="18"/>
        <v>180000</v>
      </c>
      <c r="V60" s="94" t="s">
        <v>107</v>
      </c>
      <c r="W60" s="94" t="s">
        <v>105</v>
      </c>
      <c r="X60" s="96" t="s">
        <v>79</v>
      </c>
      <c r="Y60" s="116" t="s">
        <v>222</v>
      </c>
      <c r="Z60" s="85" t="s">
        <v>76</v>
      </c>
      <c r="AZ60" s="2"/>
      <c r="BA60" s="2"/>
      <c r="BB60" s="2"/>
    </row>
    <row r="61" spans="1:54" ht="124.5" customHeight="1">
      <c r="A61" s="148" t="s">
        <v>180</v>
      </c>
      <c r="B61" s="86" t="s">
        <v>174</v>
      </c>
      <c r="C61" s="107" t="s">
        <v>175</v>
      </c>
      <c r="D61" s="83">
        <v>10200</v>
      </c>
      <c r="E61" s="61">
        <f t="shared" si="19"/>
        <v>10200</v>
      </c>
      <c r="F61" s="84">
        <v>0</v>
      </c>
      <c r="G61" s="84">
        <v>0</v>
      </c>
      <c r="H61" s="120">
        <v>0</v>
      </c>
      <c r="I61" s="62">
        <f>SUM(F61:G61)</f>
        <v>0</v>
      </c>
      <c r="J61" s="84"/>
      <c r="K61" s="84">
        <v>2040</v>
      </c>
      <c r="L61" s="84"/>
      <c r="M61" s="84"/>
      <c r="N61" s="84"/>
      <c r="O61" s="84"/>
      <c r="P61" s="84"/>
      <c r="Q61" s="84"/>
      <c r="R61" s="62">
        <v>2040</v>
      </c>
      <c r="S61" s="84">
        <v>8160</v>
      </c>
      <c r="T61" s="122">
        <v>0</v>
      </c>
      <c r="U61" s="62">
        <f>SUM(R61:S61)</f>
        <v>10200</v>
      </c>
      <c r="V61" s="94" t="s">
        <v>107</v>
      </c>
      <c r="W61" s="94" t="s">
        <v>326</v>
      </c>
      <c r="X61" s="111" t="s">
        <v>254</v>
      </c>
      <c r="Y61" s="115" t="s">
        <v>328</v>
      </c>
      <c r="Z61" s="85" t="s">
        <v>76</v>
      </c>
      <c r="AB61" s="1" t="s">
        <v>95</v>
      </c>
      <c r="AZ61" s="2"/>
      <c r="BA61" s="2"/>
      <c r="BB61" s="2"/>
    </row>
    <row r="62" spans="1:54" ht="142.5" customHeight="1">
      <c r="A62" s="151" t="s">
        <v>180</v>
      </c>
      <c r="B62" s="73" t="s">
        <v>276</v>
      </c>
      <c r="C62" s="107" t="s">
        <v>282</v>
      </c>
      <c r="D62" s="83">
        <v>10000</v>
      </c>
      <c r="E62" s="61">
        <f>SUM(U62+I62)</f>
        <v>15000</v>
      </c>
      <c r="F62" s="84">
        <v>0</v>
      </c>
      <c r="G62" s="84">
        <v>5000</v>
      </c>
      <c r="H62" s="142">
        <v>0</v>
      </c>
      <c r="I62" s="62">
        <f>SUM(F62:H62)</f>
        <v>5000</v>
      </c>
      <c r="J62" s="84"/>
      <c r="K62" s="84"/>
      <c r="L62" s="84"/>
      <c r="M62" s="84"/>
      <c r="N62" s="84"/>
      <c r="O62" s="84"/>
      <c r="P62" s="84"/>
      <c r="Q62" s="84"/>
      <c r="R62" s="62">
        <v>0</v>
      </c>
      <c r="S62" s="84">
        <v>10000</v>
      </c>
      <c r="T62" s="84">
        <v>0</v>
      </c>
      <c r="U62" s="62">
        <f>SUM(R62:T62)</f>
        <v>10000</v>
      </c>
      <c r="V62" s="94"/>
      <c r="W62" s="94"/>
      <c r="X62" s="117" t="s">
        <v>285</v>
      </c>
      <c r="Y62" s="157" t="s">
        <v>284</v>
      </c>
      <c r="Z62" s="85" t="s">
        <v>76</v>
      </c>
      <c r="AA62" s="248" t="s">
        <v>347</v>
      </c>
      <c r="AB62" s="176"/>
      <c r="AZ62" s="2"/>
      <c r="BA62" s="2"/>
      <c r="BB62" s="2"/>
    </row>
    <row r="63" spans="1:54" ht="159" customHeight="1">
      <c r="A63" s="151" t="s">
        <v>180</v>
      </c>
      <c r="B63" s="73" t="s">
        <v>277</v>
      </c>
      <c r="C63" s="107" t="s">
        <v>283</v>
      </c>
      <c r="D63" s="83">
        <v>10000</v>
      </c>
      <c r="E63" s="61">
        <f>SUM( I63+U63)</f>
        <v>10000</v>
      </c>
      <c r="F63" s="84">
        <v>0</v>
      </c>
      <c r="G63" s="84">
        <v>5000</v>
      </c>
      <c r="H63" s="84">
        <v>0</v>
      </c>
      <c r="I63" s="62">
        <f>SUM(F63:H63)</f>
        <v>5000</v>
      </c>
      <c r="J63" s="84"/>
      <c r="K63" s="84"/>
      <c r="L63" s="84"/>
      <c r="M63" s="84" t="s">
        <v>95</v>
      </c>
      <c r="N63" s="84"/>
      <c r="O63" s="84"/>
      <c r="P63" s="84"/>
      <c r="Q63" s="84"/>
      <c r="R63" s="62">
        <v>0</v>
      </c>
      <c r="S63" s="84">
        <v>5000</v>
      </c>
      <c r="T63" s="84">
        <v>0</v>
      </c>
      <c r="U63" s="62">
        <f>SUM(R63:T63)</f>
        <v>5000</v>
      </c>
      <c r="V63" s="94"/>
      <c r="W63" s="94"/>
      <c r="X63" s="117" t="s">
        <v>285</v>
      </c>
      <c r="Y63" s="157" t="s">
        <v>329</v>
      </c>
      <c r="Z63" s="85" t="s">
        <v>76</v>
      </c>
      <c r="AA63" s="248" t="s">
        <v>347</v>
      </c>
      <c r="AB63" s="176"/>
      <c r="AZ63" s="2"/>
      <c r="BA63" s="2"/>
      <c r="BB63" s="2"/>
    </row>
    <row r="64" spans="1:54" ht="15">
      <c r="A64" s="195" t="s">
        <v>17</v>
      </c>
      <c r="B64" s="195"/>
      <c r="C64" s="5"/>
      <c r="D64" s="14">
        <f t="shared" ref="D64:I64" si="20">SUM(D7:D63)</f>
        <v>10015018.23</v>
      </c>
      <c r="E64" s="14">
        <f t="shared" si="20"/>
        <v>4282238</v>
      </c>
      <c r="F64" s="14">
        <f t="shared" si="20"/>
        <v>480500</v>
      </c>
      <c r="G64" s="14">
        <f t="shared" si="20"/>
        <v>179000</v>
      </c>
      <c r="H64" s="14">
        <f t="shared" si="20"/>
        <v>124500</v>
      </c>
      <c r="I64" s="14">
        <f t="shared" si="20"/>
        <v>784000</v>
      </c>
      <c r="J64" s="14">
        <f>SUM(J8:J61)</f>
        <v>0</v>
      </c>
      <c r="K64" s="14">
        <f>SUM(K7:K63)</f>
        <v>819932</v>
      </c>
      <c r="L64" s="14">
        <f>SUM(L7:L63)</f>
        <v>128000</v>
      </c>
      <c r="M64" s="14">
        <f>SUM(M7:M63)</f>
        <v>3500</v>
      </c>
      <c r="N64" s="14">
        <f>SUM(N8:N61)</f>
        <v>0</v>
      </c>
      <c r="O64" s="14">
        <f t="shared" ref="O64:U64" si="21">SUM(O7:O63)</f>
        <v>18000</v>
      </c>
      <c r="P64" s="14">
        <f t="shared" si="21"/>
        <v>332709</v>
      </c>
      <c r="Q64" s="14">
        <f t="shared" si="21"/>
        <v>31300</v>
      </c>
      <c r="R64" s="14">
        <f t="shared" si="21"/>
        <v>1333441</v>
      </c>
      <c r="S64" s="14">
        <f t="shared" si="21"/>
        <v>935572</v>
      </c>
      <c r="T64" s="14">
        <f t="shared" si="21"/>
        <v>1259225</v>
      </c>
      <c r="U64" s="14">
        <f t="shared" si="21"/>
        <v>3498238</v>
      </c>
      <c r="V64" s="206"/>
      <c r="W64" s="206"/>
      <c r="X64" s="206"/>
      <c r="Y64" s="206"/>
      <c r="Z64" s="206"/>
      <c r="AZ64" s="2"/>
      <c r="BA64" s="2"/>
      <c r="BB64" s="2"/>
    </row>
    <row r="65" spans="1:28" ht="30" customHeight="1">
      <c r="D65" s="4"/>
      <c r="F65" s="1"/>
      <c r="G65" s="4"/>
      <c r="H65" s="11"/>
      <c r="I65" s="163"/>
      <c r="K65" s="3"/>
      <c r="L65" s="4"/>
      <c r="M65" s="4"/>
      <c r="N65" s="4"/>
      <c r="O65" s="4"/>
      <c r="P65" s="4"/>
      <c r="R65" s="4"/>
      <c r="T65" s="3"/>
      <c r="U65" s="4"/>
      <c r="AA65" s="214" t="s">
        <v>294</v>
      </c>
      <c r="AB65" s="214"/>
    </row>
    <row r="66" spans="1:28" ht="25.5" customHeight="1">
      <c r="A66" s="33" t="s">
        <v>73</v>
      </c>
      <c r="B66" s="34"/>
      <c r="C66" s="211" t="s">
        <v>58</v>
      </c>
      <c r="D66" s="212"/>
      <c r="E66" s="212"/>
      <c r="F66" s="32"/>
      <c r="G66" s="31"/>
      <c r="I66" s="1"/>
      <c r="Q66" s="11"/>
      <c r="AA66" s="1">
        <v>1</v>
      </c>
    </row>
    <row r="67" spans="1:28" ht="39.75" customHeight="1">
      <c r="A67" s="210" t="s">
        <v>74</v>
      </c>
      <c r="B67" s="210"/>
      <c r="C67" s="204" t="s">
        <v>59</v>
      </c>
      <c r="D67" s="213"/>
      <c r="E67" s="213"/>
      <c r="F67" s="31"/>
      <c r="I67" s="1"/>
      <c r="X67" s="214" t="s">
        <v>288</v>
      </c>
      <c r="Y67" s="215"/>
      <c r="Z67" s="215"/>
      <c r="AA67" s="1">
        <v>25</v>
      </c>
    </row>
    <row r="68" spans="1:28" ht="53.25" customHeight="1">
      <c r="A68" s="210"/>
      <c r="B68" s="210"/>
      <c r="C68" s="204" t="s">
        <v>60</v>
      </c>
      <c r="D68" s="205"/>
      <c r="E68" s="205"/>
      <c r="F68" s="1"/>
      <c r="I68" s="1"/>
      <c r="X68" s="214" t="s">
        <v>289</v>
      </c>
      <c r="Y68" s="214"/>
      <c r="Z68" s="214"/>
      <c r="AA68" s="1">
        <v>28</v>
      </c>
    </row>
    <row r="69" spans="1:28" ht="51.75" customHeight="1">
      <c r="C69" s="204" t="s">
        <v>61</v>
      </c>
      <c r="D69" s="205"/>
      <c r="E69" s="205"/>
      <c r="F69" s="1"/>
      <c r="I69" s="1"/>
      <c r="X69" s="214" t="s">
        <v>290</v>
      </c>
      <c r="Y69" s="214"/>
      <c r="Z69" s="214"/>
      <c r="AA69" s="1">
        <v>22</v>
      </c>
    </row>
    <row r="70" spans="1:28" ht="42.75" customHeight="1">
      <c r="C70" s="204" t="s">
        <v>62</v>
      </c>
      <c r="D70" s="205"/>
      <c r="E70" s="205"/>
      <c r="F70" s="1"/>
      <c r="I70" s="1"/>
      <c r="X70" s="214" t="s">
        <v>291</v>
      </c>
      <c r="Y70" s="214"/>
      <c r="Z70" s="214"/>
      <c r="AA70" s="1">
        <v>4</v>
      </c>
    </row>
    <row r="71" spans="1:28" ht="15.75">
      <c r="C71" s="30"/>
      <c r="F71" s="1"/>
      <c r="I71" s="1"/>
      <c r="X71" s="214" t="s">
        <v>292</v>
      </c>
      <c r="Y71" s="214"/>
      <c r="Z71" s="214"/>
      <c r="AA71" s="1">
        <v>1</v>
      </c>
    </row>
    <row r="72" spans="1:28" ht="37.5" customHeight="1">
      <c r="C72" s="30"/>
      <c r="F72" s="1"/>
      <c r="I72" s="1"/>
      <c r="X72" s="214" t="s">
        <v>293</v>
      </c>
      <c r="Y72" s="214"/>
      <c r="Z72" s="214"/>
      <c r="AA72" s="1">
        <f>SUM(AA66:AA71)</f>
        <v>81</v>
      </c>
    </row>
    <row r="73" spans="1:28">
      <c r="C73" s="30"/>
      <c r="F73" s="1"/>
      <c r="I73" s="1"/>
    </row>
    <row r="74" spans="1:28">
      <c r="C74" s="30"/>
      <c r="F74" s="1"/>
      <c r="I74" s="1"/>
    </row>
    <row r="75" spans="1:28">
      <c r="C75" s="30"/>
      <c r="F75" s="1"/>
      <c r="I75" s="1"/>
    </row>
    <row r="76" spans="1:28">
      <c r="C76" s="30"/>
      <c r="F76" s="1"/>
      <c r="I76" s="1"/>
    </row>
    <row r="77" spans="1:28">
      <c r="C77" s="30"/>
      <c r="F77" s="1"/>
      <c r="I77" s="1"/>
    </row>
    <row r="78" spans="1:28">
      <c r="C78" s="30"/>
      <c r="F78" s="1"/>
      <c r="I78" s="1"/>
    </row>
    <row r="79" spans="1:28">
      <c r="C79" s="30"/>
      <c r="F79" s="1"/>
      <c r="I79" s="1"/>
    </row>
    <row r="80" spans="1:28">
      <c r="C80" s="30"/>
      <c r="F80" s="1"/>
      <c r="I80" s="1"/>
    </row>
    <row r="81" spans="3:9">
      <c r="C81" s="30"/>
      <c r="F81" s="1"/>
      <c r="I81" s="1"/>
    </row>
    <row r="82" spans="3:9">
      <c r="C82" s="30"/>
      <c r="F82" s="1"/>
      <c r="I82" s="1"/>
    </row>
    <row r="83" spans="3:9">
      <c r="C83" s="30"/>
      <c r="F83" s="1"/>
      <c r="I83" s="1"/>
    </row>
    <row r="84" spans="3:9">
      <c r="C84" s="30"/>
      <c r="F84" s="1"/>
      <c r="I84" s="1"/>
    </row>
    <row r="85" spans="3:9">
      <c r="C85" s="30"/>
      <c r="F85" s="1"/>
      <c r="I85" s="1"/>
    </row>
    <row r="86" spans="3:9">
      <c r="C86" s="30"/>
      <c r="F86" s="1"/>
      <c r="I86" s="1"/>
    </row>
    <row r="87" spans="3:9">
      <c r="C87" s="30"/>
      <c r="F87" s="1"/>
      <c r="I87" s="1"/>
    </row>
    <row r="88" spans="3:9">
      <c r="F88" s="1"/>
      <c r="I88" s="1"/>
    </row>
    <row r="89" spans="3:9">
      <c r="F89" s="1"/>
      <c r="I89" s="1"/>
    </row>
    <row r="90" spans="3:9">
      <c r="F90" s="1"/>
      <c r="I90" s="1"/>
    </row>
    <row r="91" spans="3:9">
      <c r="F91" s="1"/>
      <c r="I91" s="1"/>
    </row>
    <row r="92" spans="3:9">
      <c r="F92" s="1"/>
      <c r="I92" s="1"/>
    </row>
    <row r="93" spans="3:9">
      <c r="F93" s="1"/>
      <c r="I93" s="1"/>
    </row>
    <row r="94" spans="3:9">
      <c r="F94" s="1"/>
      <c r="I94" s="1"/>
    </row>
    <row r="95" spans="3:9">
      <c r="F95" s="1"/>
      <c r="I95" s="1"/>
    </row>
    <row r="96" spans="3:9">
      <c r="F96" s="1"/>
      <c r="I96" s="1"/>
    </row>
    <row r="97" spans="6:9">
      <c r="F97" s="1"/>
      <c r="I97" s="1"/>
    </row>
    <row r="98" spans="6:9">
      <c r="F98" s="1"/>
      <c r="I98" s="1"/>
    </row>
    <row r="99" spans="6:9">
      <c r="F99" s="1"/>
      <c r="I99" s="1"/>
    </row>
    <row r="100" spans="6:9">
      <c r="F100" s="1"/>
      <c r="I100" s="1"/>
    </row>
    <row r="101" spans="6:9">
      <c r="F101" s="1"/>
      <c r="I101" s="1"/>
    </row>
    <row r="102" spans="6:9">
      <c r="F102" s="1"/>
      <c r="I102" s="1"/>
    </row>
    <row r="103" spans="6:9">
      <c r="F103" s="1"/>
      <c r="I103" s="1"/>
    </row>
    <row r="104" spans="6:9">
      <c r="F104" s="1"/>
      <c r="I104" s="1"/>
    </row>
    <row r="105" spans="6:9">
      <c r="F105" s="1"/>
      <c r="I105" s="1"/>
    </row>
    <row r="106" spans="6:9">
      <c r="F106" s="1"/>
      <c r="I106" s="1"/>
    </row>
    <row r="107" spans="6:9">
      <c r="F107" s="1"/>
      <c r="I107" s="1"/>
    </row>
    <row r="108" spans="6:9">
      <c r="F108" s="1"/>
      <c r="I108" s="1"/>
    </row>
    <row r="109" spans="6:9">
      <c r="F109" s="1"/>
      <c r="I109" s="1"/>
    </row>
    <row r="110" spans="6:9">
      <c r="F110" s="1"/>
      <c r="I110" s="1"/>
    </row>
    <row r="111" spans="6:9">
      <c r="F111" s="1"/>
      <c r="I111" s="1"/>
    </row>
    <row r="112" spans="6:9">
      <c r="F112" s="1"/>
      <c r="I112" s="1"/>
    </row>
    <row r="113" spans="6:9">
      <c r="F113" s="1"/>
      <c r="I113" s="1"/>
    </row>
    <row r="114" spans="6:9">
      <c r="F114" s="1"/>
      <c r="I114" s="1"/>
    </row>
    <row r="115" spans="6:9">
      <c r="F115" s="1"/>
      <c r="I115" s="1"/>
    </row>
    <row r="116" spans="6:9">
      <c r="F116" s="1"/>
      <c r="I116" s="1"/>
    </row>
    <row r="117" spans="6:9">
      <c r="F117" s="1"/>
      <c r="I117" s="1"/>
    </row>
    <row r="118" spans="6:9">
      <c r="F118" s="1"/>
      <c r="I118" s="1"/>
    </row>
    <row r="119" spans="6:9">
      <c r="F119" s="1"/>
      <c r="I119" s="1"/>
    </row>
    <row r="120" spans="6:9">
      <c r="F120" s="1"/>
      <c r="I120" s="1"/>
    </row>
    <row r="121" spans="6:9">
      <c r="F121" s="1"/>
      <c r="I121" s="1"/>
    </row>
    <row r="122" spans="6:9">
      <c r="F122" s="1"/>
      <c r="I122" s="1"/>
    </row>
    <row r="123" spans="6:9">
      <c r="F123" s="1"/>
      <c r="I123" s="1"/>
    </row>
    <row r="124" spans="6:9">
      <c r="F124" s="1"/>
      <c r="I124" s="1"/>
    </row>
    <row r="125" spans="6:9">
      <c r="F125" s="1"/>
      <c r="I125" s="1"/>
    </row>
    <row r="126" spans="6:9">
      <c r="F126" s="1"/>
      <c r="I126" s="1"/>
    </row>
    <row r="127" spans="6:9">
      <c r="F127" s="1"/>
      <c r="I127" s="1"/>
    </row>
    <row r="128" spans="6:9">
      <c r="F128" s="1"/>
      <c r="I128" s="1"/>
    </row>
    <row r="129" spans="6:9">
      <c r="F129" s="1"/>
      <c r="I129" s="1"/>
    </row>
    <row r="130" spans="6:9">
      <c r="F130" s="1"/>
      <c r="I130" s="1"/>
    </row>
    <row r="131" spans="6:9">
      <c r="F131" s="1"/>
      <c r="I131" s="1"/>
    </row>
    <row r="132" spans="6:9">
      <c r="F132" s="1"/>
      <c r="I132" s="1"/>
    </row>
    <row r="133" spans="6:9">
      <c r="F133" s="1"/>
      <c r="I133" s="1"/>
    </row>
    <row r="134" spans="6:9">
      <c r="F134" s="1"/>
      <c r="I134" s="1"/>
    </row>
    <row r="135" spans="6:9">
      <c r="F135" s="1"/>
      <c r="I135" s="1"/>
    </row>
    <row r="136" spans="6:9">
      <c r="F136" s="1"/>
      <c r="I136" s="1"/>
    </row>
    <row r="137" spans="6:9">
      <c r="F137" s="1"/>
      <c r="I137" s="1"/>
    </row>
    <row r="138" spans="6:9">
      <c r="F138" s="1"/>
      <c r="I138" s="1"/>
    </row>
    <row r="139" spans="6:9">
      <c r="F139" s="1"/>
      <c r="I139" s="1"/>
    </row>
    <row r="140" spans="6:9">
      <c r="F140" s="1"/>
      <c r="I140" s="1"/>
    </row>
    <row r="141" spans="6:9">
      <c r="F141" s="1"/>
      <c r="I141" s="1"/>
    </row>
    <row r="142" spans="6:9">
      <c r="F142" s="1"/>
      <c r="I142" s="1"/>
    </row>
    <row r="143" spans="6:9">
      <c r="F143" s="1"/>
      <c r="I143" s="1"/>
    </row>
    <row r="144" spans="6:9">
      <c r="F144" s="1"/>
      <c r="I144" s="1"/>
    </row>
    <row r="145" spans="6:9">
      <c r="F145" s="1"/>
      <c r="I145" s="1"/>
    </row>
    <row r="146" spans="6:9">
      <c r="F146" s="1"/>
      <c r="I146" s="1"/>
    </row>
    <row r="147" spans="6:9">
      <c r="F147" s="1"/>
      <c r="I147" s="1"/>
    </row>
    <row r="148" spans="6:9">
      <c r="F148" s="1"/>
      <c r="I148" s="1"/>
    </row>
    <row r="149" spans="6:9">
      <c r="F149" s="1"/>
      <c r="I149" s="1"/>
    </row>
    <row r="150" spans="6:9">
      <c r="F150" s="1"/>
      <c r="I150" s="1"/>
    </row>
    <row r="151" spans="6:9">
      <c r="F151" s="1"/>
      <c r="I151" s="1"/>
    </row>
    <row r="152" spans="6:9">
      <c r="F152" s="1"/>
      <c r="I152" s="1"/>
    </row>
    <row r="153" spans="6:9">
      <c r="F153" s="1"/>
      <c r="I153" s="1"/>
    </row>
    <row r="154" spans="6:9">
      <c r="F154" s="1"/>
      <c r="I154" s="1"/>
    </row>
    <row r="155" spans="6:9">
      <c r="F155" s="1"/>
      <c r="I155" s="1"/>
    </row>
    <row r="156" spans="6:9">
      <c r="F156" s="1"/>
      <c r="I156" s="1"/>
    </row>
    <row r="157" spans="6:9">
      <c r="F157" s="1"/>
      <c r="I157" s="1"/>
    </row>
    <row r="158" spans="6:9">
      <c r="F158" s="1"/>
      <c r="I158" s="1"/>
    </row>
    <row r="159" spans="6:9">
      <c r="F159" s="1"/>
      <c r="I159" s="1"/>
    </row>
    <row r="160" spans="6:9">
      <c r="F160" s="1"/>
      <c r="I160" s="1"/>
    </row>
    <row r="161" spans="6:9">
      <c r="F161" s="1"/>
      <c r="I161" s="1"/>
    </row>
    <row r="162" spans="6:9">
      <c r="F162" s="1"/>
      <c r="I162" s="1"/>
    </row>
    <row r="163" spans="6:9">
      <c r="F163" s="1"/>
      <c r="I163" s="1"/>
    </row>
    <row r="164" spans="6:9">
      <c r="F164" s="1"/>
      <c r="I164" s="1"/>
    </row>
    <row r="165" spans="6:9">
      <c r="F165" s="1"/>
      <c r="I165" s="1"/>
    </row>
    <row r="166" spans="6:9">
      <c r="F166" s="1"/>
      <c r="I166" s="1"/>
    </row>
    <row r="167" spans="6:9">
      <c r="F167" s="1"/>
      <c r="I167" s="1"/>
    </row>
    <row r="168" spans="6:9">
      <c r="F168" s="1"/>
      <c r="I168" s="1"/>
    </row>
    <row r="169" spans="6:9">
      <c r="F169" s="1"/>
      <c r="I169" s="1"/>
    </row>
    <row r="170" spans="6:9">
      <c r="F170" s="1"/>
      <c r="I170" s="1"/>
    </row>
    <row r="171" spans="6:9">
      <c r="F171" s="1"/>
      <c r="I171" s="1"/>
    </row>
    <row r="172" spans="6:9">
      <c r="F172" s="1"/>
      <c r="I172" s="1"/>
    </row>
    <row r="173" spans="6:9">
      <c r="F173" s="1"/>
      <c r="I173" s="1"/>
    </row>
    <row r="174" spans="6:9">
      <c r="F174" s="1"/>
      <c r="I174" s="1"/>
    </row>
    <row r="175" spans="6:9">
      <c r="F175" s="1"/>
      <c r="I175" s="1"/>
    </row>
    <row r="176" spans="6:9">
      <c r="F176" s="1"/>
      <c r="I176" s="1"/>
    </row>
    <row r="177" spans="6:9">
      <c r="F177" s="1"/>
      <c r="I177" s="1"/>
    </row>
    <row r="178" spans="6:9">
      <c r="F178" s="1"/>
      <c r="I178" s="1"/>
    </row>
    <row r="179" spans="6:9">
      <c r="F179" s="1"/>
    </row>
  </sheetData>
  <autoFilter ref="A2:Z5">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48">
    <mergeCell ref="X72:Z72"/>
    <mergeCell ref="AA65:AB65"/>
    <mergeCell ref="X67:Z67"/>
    <mergeCell ref="X68:Z68"/>
    <mergeCell ref="X69:Z69"/>
    <mergeCell ref="X70:Z70"/>
    <mergeCell ref="X71:Z71"/>
    <mergeCell ref="A67:B68"/>
    <mergeCell ref="C66:E66"/>
    <mergeCell ref="C67:E67"/>
    <mergeCell ref="C68:E68"/>
    <mergeCell ref="C69:E69"/>
    <mergeCell ref="C70:E70"/>
    <mergeCell ref="Y64:Z64"/>
    <mergeCell ref="V64:X64"/>
    <mergeCell ref="J4:J5"/>
    <mergeCell ref="K4:K5"/>
    <mergeCell ref="L4:L5"/>
    <mergeCell ref="Q4:Q5"/>
    <mergeCell ref="V2:V5"/>
    <mergeCell ref="W2:W5"/>
    <mergeCell ref="X2:X5"/>
    <mergeCell ref="Y2:Y5"/>
    <mergeCell ref="Z2:Z5"/>
    <mergeCell ref="J3:Q3"/>
    <mergeCell ref="J2:U2"/>
    <mergeCell ref="P4:P5"/>
    <mergeCell ref="R3:U3"/>
    <mergeCell ref="A64:B64"/>
    <mergeCell ref="F4:F5"/>
    <mergeCell ref="G4:G5"/>
    <mergeCell ref="H4:H5"/>
    <mergeCell ref="I4:I5"/>
    <mergeCell ref="A2:A5"/>
    <mergeCell ref="B2:B5"/>
    <mergeCell ref="C2:C5"/>
    <mergeCell ref="D2:D5"/>
    <mergeCell ref="E2:E5"/>
    <mergeCell ref="F2:I2"/>
    <mergeCell ref="F3:I3"/>
    <mergeCell ref="D1:Z1"/>
    <mergeCell ref="R4:R5"/>
    <mergeCell ref="S4:S5"/>
    <mergeCell ref="T4:T5"/>
    <mergeCell ref="U4:U5"/>
    <mergeCell ref="M4:M5"/>
    <mergeCell ref="N4:N5"/>
    <mergeCell ref="O4:O5"/>
  </mergeCells>
  <conditionalFormatting sqref="E55:E63 E30:E53 E8:E28">
    <cfRule type="expression" priority="23">
      <formula>"if(d5&gt;E5)"</formula>
    </cfRule>
  </conditionalFormatting>
  <conditionalFormatting sqref="M55 D8:D28 D55 D30:D53">
    <cfRule type="expression" priority="22">
      <formula>$D$8:$D$55&gt;$E$8:$E$55</formula>
    </cfRule>
  </conditionalFormatting>
  <conditionalFormatting sqref="F55">
    <cfRule type="expression" priority="18">
      <formula>"if(d5&gt;E5)"</formula>
    </cfRule>
  </conditionalFormatting>
  <conditionalFormatting sqref="E45 D43:D53 D55:D63">
    <cfRule type="expression" priority="17">
      <formula>$D$3:$D$15&gt;$E$3:$E$15</formula>
    </cfRule>
  </conditionalFormatting>
  <conditionalFormatting sqref="D30:D42 D13:D28">
    <cfRule type="expression" priority="116">
      <formula>$D$3:$D$26&gt;$E$3:$E$26</formula>
    </cfRule>
  </conditionalFormatting>
  <conditionalFormatting sqref="E54">
    <cfRule type="expression" priority="7">
      <formula>"if(d5&gt;E5)"</formula>
    </cfRule>
  </conditionalFormatting>
  <conditionalFormatting sqref="D54">
    <cfRule type="expression" priority="6">
      <formula>$D$7:$D$68&gt;$E$7:$E$68</formula>
    </cfRule>
  </conditionalFormatting>
  <conditionalFormatting sqref="E54">
    <cfRule type="expression" priority="5">
      <formula>"if(d5&gt;E5)"</formula>
    </cfRule>
  </conditionalFormatting>
  <conditionalFormatting sqref="D54">
    <cfRule type="expression" priority="4">
      <formula>$D$3:$D$20&gt;$E$3:$E$20</formula>
    </cfRule>
  </conditionalFormatting>
  <conditionalFormatting sqref="E29">
    <cfRule type="expression" priority="2">
      <formula>"if(d5&gt;E5)"</formula>
    </cfRule>
  </conditionalFormatting>
  <conditionalFormatting sqref="D29">
    <cfRule type="expression" priority="1">
      <formula>$D$7:$D$67&gt;$E$7:$E$67</formula>
    </cfRule>
  </conditionalFormatting>
  <conditionalFormatting sqref="D29">
    <cfRule type="expression" priority="3">
      <formula>$D$3:$D$34&gt;$E$3:$E$34</formula>
    </cfRule>
  </conditionalFormatting>
  <conditionalFormatting sqref="D8:D12">
    <cfRule type="expression" priority="123">
      <formula>$D$8:$D$12&gt;$E$8:$E$12</formula>
    </cfRule>
  </conditionalFormatting>
  <pageMargins left="0.41" right="0.26" top="0.52" bottom="0.52" header="0.3" footer="0.3"/>
  <pageSetup paperSize="9" scale="46" fitToHeight="3" orientation="landscape" r:id="rId1"/>
  <headerFooter>
    <oddFooter>&amp;RStr.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U12"/>
  <sheetViews>
    <sheetView showGridLines="0" zoomScaleNormal="100" workbookViewId="0">
      <selection activeCell="D8" sqref="D8"/>
    </sheetView>
  </sheetViews>
  <sheetFormatPr defaultColWidth="8.85546875" defaultRowHeight="12.75"/>
  <cols>
    <col min="1" max="1" width="1.7109375" style="6" customWidth="1"/>
    <col min="2" max="2" width="22.28515625" style="6" customWidth="1"/>
    <col min="3" max="3" width="12.28515625" style="6" customWidth="1"/>
    <col min="4" max="4" width="14.140625" style="6" customWidth="1"/>
    <col min="5" max="5" width="12" style="6" customWidth="1"/>
    <col min="6" max="7" width="11.7109375" style="6" customWidth="1"/>
    <col min="8" max="8" width="12.28515625" style="6" customWidth="1"/>
    <col min="9" max="17" width="12" style="6" customWidth="1"/>
    <col min="18" max="18" width="12" style="6" bestFit="1" customWidth="1"/>
    <col min="19" max="20" width="12" style="6" customWidth="1"/>
    <col min="21" max="21" width="12.28515625" style="6" customWidth="1"/>
    <col min="22" max="16384" width="8.85546875" style="6"/>
  </cols>
  <sheetData>
    <row r="2" spans="2:21" ht="28.9" customHeight="1">
      <c r="B2" s="22" t="s">
        <v>33</v>
      </c>
    </row>
    <row r="3" spans="2:21" ht="13.9" customHeight="1">
      <c r="B3" s="216" t="s">
        <v>12</v>
      </c>
      <c r="C3" s="200" t="s">
        <v>7</v>
      </c>
      <c r="D3" s="201" t="s">
        <v>8</v>
      </c>
      <c r="E3" s="202" t="s">
        <v>35</v>
      </c>
      <c r="F3" s="202"/>
      <c r="G3" s="202"/>
      <c r="H3" s="202"/>
      <c r="I3" s="209" t="s">
        <v>0</v>
      </c>
      <c r="J3" s="209"/>
      <c r="K3" s="209"/>
      <c r="L3" s="209"/>
      <c r="M3" s="209"/>
      <c r="N3" s="209"/>
      <c r="O3" s="209"/>
      <c r="P3" s="209"/>
      <c r="Q3" s="209"/>
      <c r="R3" s="209"/>
      <c r="S3" s="209"/>
      <c r="T3" s="209"/>
      <c r="U3" s="220" t="s">
        <v>48</v>
      </c>
    </row>
    <row r="4" spans="2:21" ht="19.149999999999999" customHeight="1">
      <c r="B4" s="217"/>
      <c r="C4" s="200"/>
      <c r="D4" s="201"/>
      <c r="E4" s="203" t="s">
        <v>18</v>
      </c>
      <c r="F4" s="203"/>
      <c r="G4" s="203"/>
      <c r="H4" s="203"/>
      <c r="I4" s="201" t="s">
        <v>43</v>
      </c>
      <c r="J4" s="201"/>
      <c r="K4" s="201"/>
      <c r="L4" s="201"/>
      <c r="M4" s="201"/>
      <c r="N4" s="201"/>
      <c r="O4" s="201"/>
      <c r="P4" s="201"/>
      <c r="Q4" s="201" t="s">
        <v>29</v>
      </c>
      <c r="R4" s="201"/>
      <c r="S4" s="201"/>
      <c r="T4" s="201"/>
      <c r="U4" s="220"/>
    </row>
    <row r="5" spans="2:21" ht="13.15" customHeight="1">
      <c r="B5" s="217"/>
      <c r="C5" s="200"/>
      <c r="D5" s="201"/>
      <c r="E5" s="196" t="s">
        <v>1</v>
      </c>
      <c r="F5" s="196" t="s">
        <v>2</v>
      </c>
      <c r="G5" s="196" t="s">
        <v>3</v>
      </c>
      <c r="H5" s="196" t="s">
        <v>4</v>
      </c>
      <c r="I5" s="194" t="s">
        <v>5</v>
      </c>
      <c r="J5" s="194" t="s">
        <v>23</v>
      </c>
      <c r="K5" s="194" t="s">
        <v>24</v>
      </c>
      <c r="L5" s="194" t="s">
        <v>25</v>
      </c>
      <c r="M5" s="194" t="s">
        <v>26</v>
      </c>
      <c r="N5" s="194" t="s">
        <v>27</v>
      </c>
      <c r="O5" s="194" t="s">
        <v>28</v>
      </c>
      <c r="P5" s="194" t="s">
        <v>6</v>
      </c>
      <c r="Q5" s="219" t="s">
        <v>1</v>
      </c>
      <c r="R5" s="219" t="s">
        <v>2</v>
      </c>
      <c r="S5" s="219" t="s">
        <v>3</v>
      </c>
      <c r="T5" s="219" t="s">
        <v>4</v>
      </c>
      <c r="U5" s="220"/>
    </row>
    <row r="6" spans="2:21" ht="13.15" customHeight="1">
      <c r="B6" s="218"/>
      <c r="C6" s="200"/>
      <c r="D6" s="201"/>
      <c r="E6" s="196"/>
      <c r="F6" s="196"/>
      <c r="G6" s="196"/>
      <c r="H6" s="196"/>
      <c r="I6" s="194"/>
      <c r="J6" s="194"/>
      <c r="K6" s="194"/>
      <c r="L6" s="194"/>
      <c r="M6" s="194"/>
      <c r="N6" s="194"/>
      <c r="O6" s="194"/>
      <c r="P6" s="194"/>
      <c r="Q6" s="219"/>
      <c r="R6" s="219"/>
      <c r="S6" s="219"/>
      <c r="T6" s="219"/>
      <c r="U6" s="220"/>
    </row>
    <row r="7" spans="2:21" ht="40.9" customHeight="1">
      <c r="B7" s="20" t="s">
        <v>13</v>
      </c>
      <c r="C7" s="18">
        <f>SUMIF('Plan 2016-2018'!$Z8:$Z61,"ES",'Plan 2016-2018'!D8:D61)</f>
        <v>643000</v>
      </c>
      <c r="D7" s="17">
        <f>SUMIF('Plan 2016-2018'!$Z8:$Z61,"ES",'Plan 2016-2018'!E8:E61)</f>
        <v>637000</v>
      </c>
      <c r="E7" s="18">
        <f>SUMIF('Plan 2016-2018'!$Z8:$Z61,"ES",'Plan 2016-2018'!F8:F61)</f>
        <v>36000</v>
      </c>
      <c r="F7" s="18">
        <f>SUMIF('Plan 2016-2018'!$Z8:$Z61,"ES",'Plan 2016-2018'!G8:G61)</f>
        <v>36000</v>
      </c>
      <c r="G7" s="18">
        <f>SUMIF('Plan 2016-2018'!$Z8:$Z61,"ES",'Plan 2016-2018'!H8:H61)</f>
        <v>20000</v>
      </c>
      <c r="H7" s="19">
        <f>SUMIF('Plan 2016-2018'!$Z8:$Z61,"ES",'Plan 2016-2018'!I8:I61)</f>
        <v>92000</v>
      </c>
      <c r="I7" s="18">
        <f>SUMIF('Plan 2016-2018'!$Z8:$Z61,"ES",'Plan 2016-2018'!J8:J61)</f>
        <v>0</v>
      </c>
      <c r="J7" s="18">
        <f>SUMIF('Plan 2016-2018'!$Z8:$Z61,"ES",'Plan 2016-2018'!K8:K61)</f>
        <v>175000</v>
      </c>
      <c r="K7" s="18">
        <f>SUMIF('Plan 2016-2018'!$Z8:$Z61,"ES",'Plan 2016-2018'!L8:L61)</f>
        <v>0</v>
      </c>
      <c r="L7" s="18">
        <f>SUMIF('Plan 2016-2018'!$Z8:$Z61,"ES",'Plan 2016-2018'!M8:M61)</f>
        <v>0</v>
      </c>
      <c r="M7" s="18">
        <f>SUMIF('Plan 2016-2018'!$Z8:$Z61,"ES",'Plan 2016-2018'!N8:N61)</f>
        <v>0</v>
      </c>
      <c r="N7" s="18">
        <f>SUMIF('Plan 2016-2018'!$Z8:$Z61,"ES",'Plan 2016-2018'!O8:O61)</f>
        <v>0</v>
      </c>
      <c r="O7" s="18">
        <f>SUMIF('Plan 2016-2018'!$Z8:$Z61,"ES",'Plan 2016-2018'!P8:P61)</f>
        <v>5000</v>
      </c>
      <c r="P7" s="18">
        <f>SUMIF('Plan 2016-2018'!$Z8:$Z61,"ES",'Plan 2016-2018'!Q8:Q61)</f>
        <v>0</v>
      </c>
      <c r="Q7" s="19">
        <f>SUMIF('Plan 2016-2018'!$Z8:$Z61,"ES",'Plan 2016-2018'!R8:R61)</f>
        <v>180000</v>
      </c>
      <c r="R7" s="18">
        <f>SUMIF('Plan 2016-2018'!$Z8:$Z61,"ES",'Plan 2016-2018'!S8:S61)</f>
        <v>215000</v>
      </c>
      <c r="S7" s="18">
        <f>SUMIF('Plan 2016-2018'!$Z8:$Z61,"ES",'Plan 2016-2018'!T8:T61)</f>
        <v>150000</v>
      </c>
      <c r="T7" s="19">
        <f>SUMIF('Plan 2016-2018'!$Z8:$Z61,"ES",'Plan 2016-2018'!U8:U61)</f>
        <v>545000</v>
      </c>
      <c r="U7" s="46">
        <f>COUNTIF('Plan 2016-2018'!$Z8:$Z61,"ES")</f>
        <v>5</v>
      </c>
    </row>
    <row r="8" spans="2:21" ht="40.9" customHeight="1">
      <c r="B8" s="20" t="s">
        <v>14</v>
      </c>
      <c r="C8" s="18">
        <f>SUMIF('Plan 2016-2018'!$Z8:$Z61,"DS",'Plan 2016-2018'!D8:D61)</f>
        <v>3243155</v>
      </c>
      <c r="D8" s="17">
        <f>SUMIF('Plan 2016-2018'!$Z8:$Z61,"DS",'Plan 2016-2018'!E8:E61)</f>
        <v>1785621</v>
      </c>
      <c r="E8" s="18">
        <f>SUMIF('Plan 2016-2018'!$Z8:$Z61,"DS",'Plan 2016-2018'!F8:F61)</f>
        <v>324500</v>
      </c>
      <c r="F8" s="18">
        <f>SUMIF('Plan 2016-2018'!$Z8:$Z61,"DS",'Plan 2016-2018'!G8:G61)</f>
        <v>69000</v>
      </c>
      <c r="G8" s="18">
        <f>SUMIF('Plan 2016-2018'!$Z8:$Z61,"DS",'Plan 2016-2018'!H8:H61)</f>
        <v>23000</v>
      </c>
      <c r="H8" s="19">
        <f>SUMIF('Plan 2016-2018'!$Z8:$Z61,"DS",'Plan 2016-2018'!I8:I61)</f>
        <v>416500</v>
      </c>
      <c r="I8" s="18">
        <f>SUMIF('Plan 2016-2018'!$Z8:$Z61,"DS",'Plan 2016-2018'!J8:J61)</f>
        <v>0</v>
      </c>
      <c r="J8" s="18">
        <f>SUMIF('Plan 2016-2018'!$Z8:$Z61,"DS",'Plan 2016-2018'!K8:K61)</f>
        <v>265900</v>
      </c>
      <c r="K8" s="18">
        <f>SUMIF('Plan 2016-2018'!$Z8:$Z61,"DS",'Plan 2016-2018'!L8:L61)</f>
        <v>59000</v>
      </c>
      <c r="L8" s="18">
        <f>SUMIF('Plan 2016-2018'!$Z8:$Z61,"DS",'Plan 2016-2018'!M8:M61)</f>
        <v>0</v>
      </c>
      <c r="M8" s="18">
        <f>SUMIF('Plan 2016-2018'!$Z8:$Z61,"DS",'Plan 2016-2018'!N8:N61)</f>
        <v>0</v>
      </c>
      <c r="N8" s="18">
        <f>SUMIF('Plan 2016-2018'!$Z8:$Z61,"DS",'Plan 2016-2018'!O8:O61)</f>
        <v>18000</v>
      </c>
      <c r="O8" s="18">
        <f>SUMIF('Plan 2016-2018'!$Z8:$Z61,"DS",'Plan 2016-2018'!P8:P61)</f>
        <v>172709</v>
      </c>
      <c r="P8" s="18">
        <f>SUMIF('Plan 2016-2018'!$Z8:$Z61,"DS",'Plan 2016-2018'!Q8:Q61)</f>
        <v>31300</v>
      </c>
      <c r="Q8" s="19">
        <f>SUMIF('Plan 2016-2018'!$Z8:$Z61,"DS",'Plan 2016-2018'!R8:R61)</f>
        <v>546909</v>
      </c>
      <c r="R8" s="18">
        <f>SUMIF('Plan 2016-2018'!$Z8:$Z61,"DS",'Plan 2016-2018'!S8:S61)</f>
        <v>501412</v>
      </c>
      <c r="S8" s="18">
        <f>SUMIF('Plan 2016-2018'!$Z8:$Z61,"DS",'Plan 2016-2018'!T8:T61)</f>
        <v>320800</v>
      </c>
      <c r="T8" s="19">
        <f>SUMIF('Plan 2016-2018'!$Z8:$Z61,"DS",'Plan 2016-2018'!U8:U61)</f>
        <v>1369121</v>
      </c>
      <c r="U8" s="46">
        <f>COUNTIF('Plan 2016-2018'!$Z8:$Z61,"DS")</f>
        <v>30</v>
      </c>
    </row>
    <row r="9" spans="2:21" ht="48.75" customHeight="1">
      <c r="B9" s="20" t="s">
        <v>64</v>
      </c>
      <c r="C9" s="18">
        <f>SUMIF('Plan 2016-2018'!$Z8:$Z61,"SO",'Plan 2016-2018'!D8:D61)</f>
        <v>6008863.2300000004</v>
      </c>
      <c r="D9" s="17">
        <f>SUMIF('Plan 2016-2018'!$Z8:$Z61,"SO",'Plan 2016-2018'!E8:E61)</f>
        <v>1734617</v>
      </c>
      <c r="E9" s="18">
        <f>SUMIF('Plan 2016-2018'!$Z8:$Z61,"SO",'Plan 2016-2018'!F8:F61)</f>
        <v>110000</v>
      </c>
      <c r="F9" s="18">
        <f>SUMIF('Plan 2016-2018'!$Z8:$Z61,"SO",'Plan 2016-2018'!G8:G61)</f>
        <v>59000</v>
      </c>
      <c r="G9" s="18">
        <f>SUMIF('Plan 2016-2018'!$Z8:$Z61,"SO",'Plan 2016-2018'!H8:H61)</f>
        <v>76500</v>
      </c>
      <c r="H9" s="19">
        <f>SUMIF('Plan 2016-2018'!$Z8:$Z61,"SO",'Plan 2016-2018'!I8:I61)</f>
        <v>245500</v>
      </c>
      <c r="I9" s="18">
        <f>SUMIF('Plan 2016-2018'!$Z8:$Z61,"SO",'Plan 2016-2018'!J8:J61)</f>
        <v>0</v>
      </c>
      <c r="J9" s="18">
        <f>SUMIF('Plan 2016-2018'!$Z8:$Z61,"SO",'Plan 2016-2018'!K8:K61)</f>
        <v>369032</v>
      </c>
      <c r="K9" s="18">
        <f>SUMIF('Plan 2016-2018'!$Z8:$Z61,"SO",'Plan 2016-2018'!L8:L61)</f>
        <v>69000</v>
      </c>
      <c r="L9" s="18">
        <f>SUMIF('Plan 2016-2018'!$Z8:$Z61,"SO",'Plan 2016-2018'!M8:M61)</f>
        <v>3500</v>
      </c>
      <c r="M9" s="18">
        <f>SUMIF('Plan 2016-2018'!$Z8:$Z61,"SO",'Plan 2016-2018'!N8:N61)</f>
        <v>0</v>
      </c>
      <c r="N9" s="18">
        <f>SUMIF('Plan 2016-2018'!$Z8:$Z61,"SO",'Plan 2016-2018'!O8:O61)</f>
        <v>0</v>
      </c>
      <c r="O9" s="18">
        <f>SUMIF('Plan 2016-2018'!$Z8:$Z61,"SO",'Plan 2016-2018'!P8:P61)</f>
        <v>135000</v>
      </c>
      <c r="P9" s="18">
        <f>SUMIF('Plan 2016-2018'!$Z8:$Z61,"SO",'Plan 2016-2018'!Q8:Q61)</f>
        <v>0</v>
      </c>
      <c r="Q9" s="19">
        <f>SUMIF('Plan 2016-2018'!$Z8:$Z61,"SO",'Plan 2016-2018'!R8:R61)</f>
        <v>576532</v>
      </c>
      <c r="R9" s="18">
        <f>SUMIF('Plan 2016-2018'!$Z8:$Z61,"SO",'Plan 2016-2018'!S8:S61)</f>
        <v>179160</v>
      </c>
      <c r="S9" s="18">
        <f>SUMIF('Plan 2016-2018'!$Z8:$Z61,"SO",'Plan 2016-2018'!T8:T61)</f>
        <v>763425</v>
      </c>
      <c r="T9" s="19">
        <f>SUMIF('Plan 2016-2018'!$Z8:$Z61,"SO",'Plan 2016-2018'!U8:U61)</f>
        <v>1489117</v>
      </c>
      <c r="U9" s="46">
        <f>COUNTIF('Plan 2016-2018'!$Z8:$Z61,"SO")</f>
        <v>19</v>
      </c>
    </row>
    <row r="10" spans="2:21" ht="40.9" customHeight="1">
      <c r="B10" s="21" t="s">
        <v>15</v>
      </c>
      <c r="C10" s="19">
        <f>SUM(C7:C9)</f>
        <v>9895018.2300000004</v>
      </c>
      <c r="D10" s="17">
        <f t="shared" ref="D10:T10" si="0">SUM(D7:D9)</f>
        <v>4157238</v>
      </c>
      <c r="E10" s="19">
        <f t="shared" si="0"/>
        <v>470500</v>
      </c>
      <c r="F10" s="19">
        <f t="shared" si="0"/>
        <v>164000</v>
      </c>
      <c r="G10" s="19">
        <f t="shared" si="0"/>
        <v>119500</v>
      </c>
      <c r="H10" s="19">
        <f t="shared" si="0"/>
        <v>754000</v>
      </c>
      <c r="I10" s="19">
        <f t="shared" si="0"/>
        <v>0</v>
      </c>
      <c r="J10" s="19">
        <f t="shared" si="0"/>
        <v>809932</v>
      </c>
      <c r="K10" s="19">
        <f t="shared" si="0"/>
        <v>128000</v>
      </c>
      <c r="L10" s="19">
        <f t="shared" si="0"/>
        <v>3500</v>
      </c>
      <c r="M10" s="19">
        <f t="shared" si="0"/>
        <v>0</v>
      </c>
      <c r="N10" s="19">
        <f t="shared" si="0"/>
        <v>18000</v>
      </c>
      <c r="O10" s="19">
        <f t="shared" si="0"/>
        <v>312709</v>
      </c>
      <c r="P10" s="19">
        <f t="shared" si="0"/>
        <v>31300</v>
      </c>
      <c r="Q10" s="19">
        <f t="shared" si="0"/>
        <v>1303441</v>
      </c>
      <c r="R10" s="19">
        <f t="shared" si="0"/>
        <v>895572</v>
      </c>
      <c r="S10" s="19">
        <f t="shared" si="0"/>
        <v>1234225</v>
      </c>
      <c r="T10" s="19">
        <f t="shared" si="0"/>
        <v>3403238</v>
      </c>
      <c r="U10" s="47">
        <f>SUM(U7:U9)</f>
        <v>54</v>
      </c>
    </row>
    <row r="12" spans="2:21" s="9" customFormat="1">
      <c r="B12" s="8" t="s">
        <v>16</v>
      </c>
    </row>
  </sheetData>
  <sheetProtection algorithmName="SHA-512" hashValue="/8Froa1W8taIiqsw6ljoPCna7/KQ3s8Ihq4vry1J9IardTg7zwUn+74sGyoT4XIbgSv6DeJefeU8L7TtHWrdng==" saltValue="nnPHfNSsEDgKy+THYBa6dQ==" spinCount="100000" sheet="1" objects="1" scenarios="1"/>
  <mergeCells count="25">
    <mergeCell ref="D3:D6"/>
    <mergeCell ref="E3:H3"/>
    <mergeCell ref="U3:U6"/>
    <mergeCell ref="E4:H4"/>
    <mergeCell ref="L5:L6"/>
    <mergeCell ref="I5:I6"/>
    <mergeCell ref="J5:J6"/>
    <mergeCell ref="K5:K6"/>
    <mergeCell ref="Q4:T4"/>
    <mergeCell ref="B3:B6"/>
    <mergeCell ref="I4:P4"/>
    <mergeCell ref="I3:T3"/>
    <mergeCell ref="M5:M6"/>
    <mergeCell ref="N5:N6"/>
    <mergeCell ref="O5:O6"/>
    <mergeCell ref="P5:P6"/>
    <mergeCell ref="Q5:Q6"/>
    <mergeCell ref="R5:R6"/>
    <mergeCell ref="S5:S6"/>
    <mergeCell ref="T5:T6"/>
    <mergeCell ref="E5:E6"/>
    <mergeCell ref="F5:F6"/>
    <mergeCell ref="G5:G6"/>
    <mergeCell ref="H5:H6"/>
    <mergeCell ref="C3:C6"/>
  </mergeCells>
  <pageMargins left="0.34" right="0.23" top="0.72" bottom="1" header="0.5" footer="0.5"/>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B2:E25"/>
  <sheetViews>
    <sheetView showGridLines="0" zoomScale="83" zoomScaleNormal="83" workbookViewId="0">
      <selection activeCell="C9" sqref="C9"/>
    </sheetView>
  </sheetViews>
  <sheetFormatPr defaultColWidth="8.85546875" defaultRowHeight="12.75"/>
  <cols>
    <col min="1" max="1" width="1.7109375" style="6" customWidth="1"/>
    <col min="2" max="2" width="39.28515625" style="6" customWidth="1"/>
    <col min="3" max="5" width="21.28515625" style="6" customWidth="1"/>
    <col min="6" max="16384" width="8.85546875" style="6"/>
  </cols>
  <sheetData>
    <row r="2" spans="2:5" ht="31.9" customHeight="1">
      <c r="B2" s="221" t="s">
        <v>34</v>
      </c>
      <c r="C2" s="222"/>
      <c r="D2" s="222"/>
      <c r="E2" s="223"/>
    </row>
    <row r="3" spans="2:5">
      <c r="B3" s="226" t="s">
        <v>12</v>
      </c>
      <c r="C3" s="201" t="s">
        <v>20</v>
      </c>
      <c r="D3" s="224" t="s">
        <v>35</v>
      </c>
      <c r="E3" s="224" t="s">
        <v>0</v>
      </c>
    </row>
    <row r="4" spans="2:5">
      <c r="B4" s="226"/>
      <c r="C4" s="201"/>
      <c r="D4" s="225"/>
      <c r="E4" s="225"/>
    </row>
    <row r="5" spans="2:5">
      <c r="B5" s="226"/>
      <c r="C5" s="201"/>
      <c r="D5" s="225"/>
      <c r="E5" s="225"/>
    </row>
    <row r="6" spans="2:5" ht="19.899999999999999" customHeight="1">
      <c r="B6" s="13" t="s">
        <v>13</v>
      </c>
      <c r="C6" s="10">
        <f>D6+E6</f>
        <v>216000</v>
      </c>
      <c r="D6" s="10">
        <f>'Ukupno po sektorima'!$E$7</f>
        <v>36000</v>
      </c>
      <c r="E6" s="10">
        <f>'Ukupno po sektorima'!Q7</f>
        <v>180000</v>
      </c>
    </row>
    <row r="7" spans="2:5" ht="19.899999999999999" customHeight="1">
      <c r="B7" s="13" t="s">
        <v>14</v>
      </c>
      <c r="C7" s="10">
        <f>D7+E7</f>
        <v>871409</v>
      </c>
      <c r="D7" s="10">
        <f>'Ukupno po sektorima'!$E$8</f>
        <v>324500</v>
      </c>
      <c r="E7" s="10">
        <f>'Ukupno po sektorima'!Q8</f>
        <v>546909</v>
      </c>
    </row>
    <row r="8" spans="2:5" ht="19.899999999999999" customHeight="1">
      <c r="B8" s="13" t="s">
        <v>36</v>
      </c>
      <c r="C8" s="10">
        <f>D8+E8</f>
        <v>686532</v>
      </c>
      <c r="D8" s="10">
        <f>'Ukupno po sektorima'!$E$9</f>
        <v>110000</v>
      </c>
      <c r="E8" s="10">
        <f>'Ukupno po sektorima'!Q9</f>
        <v>576532</v>
      </c>
    </row>
    <row r="9" spans="2:5" ht="18" customHeight="1">
      <c r="B9" s="24" t="s">
        <v>19</v>
      </c>
      <c r="C9" s="7">
        <f>SUM(C6:C8)</f>
        <v>1773941</v>
      </c>
      <c r="D9" s="7">
        <f>SUM(D6:D8)</f>
        <v>470500</v>
      </c>
      <c r="E9" s="7">
        <f>SUM(E6:E8)</f>
        <v>1303441</v>
      </c>
    </row>
    <row r="10" spans="2:5" ht="13.15" customHeight="1">
      <c r="B10" s="226" t="s">
        <v>12</v>
      </c>
      <c r="C10" s="201" t="s">
        <v>21</v>
      </c>
      <c r="D10" s="224" t="s">
        <v>35</v>
      </c>
      <c r="E10" s="224" t="s">
        <v>0</v>
      </c>
    </row>
    <row r="11" spans="2:5" ht="13.15" customHeight="1">
      <c r="B11" s="226"/>
      <c r="C11" s="201"/>
      <c r="D11" s="225"/>
      <c r="E11" s="225"/>
    </row>
    <row r="12" spans="2:5" ht="13.15" customHeight="1">
      <c r="B12" s="226"/>
      <c r="C12" s="201"/>
      <c r="D12" s="225"/>
      <c r="E12" s="225"/>
    </row>
    <row r="13" spans="2:5" ht="19.899999999999999" customHeight="1">
      <c r="B13" s="13" t="s">
        <v>13</v>
      </c>
      <c r="C13" s="10">
        <f>D13+E13</f>
        <v>251000</v>
      </c>
      <c r="D13" s="10">
        <f>'Ukupno po sektorima'!$F$7</f>
        <v>36000</v>
      </c>
      <c r="E13" s="10">
        <f>'Ukupno po sektorima'!R7</f>
        <v>215000</v>
      </c>
    </row>
    <row r="14" spans="2:5" ht="19.899999999999999" customHeight="1">
      <c r="B14" s="13" t="s">
        <v>14</v>
      </c>
      <c r="C14" s="10">
        <f>D14+E14</f>
        <v>570412</v>
      </c>
      <c r="D14" s="10">
        <f>'Ukupno po sektorima'!$F$8</f>
        <v>69000</v>
      </c>
      <c r="E14" s="10">
        <f>'Ukupno po sektorima'!R8</f>
        <v>501412</v>
      </c>
    </row>
    <row r="15" spans="2:5" ht="19.899999999999999" customHeight="1">
      <c r="B15" s="13" t="s">
        <v>36</v>
      </c>
      <c r="C15" s="10">
        <f>D15+E15</f>
        <v>238160</v>
      </c>
      <c r="D15" s="10">
        <f>'Ukupno po sektorima'!$F$9</f>
        <v>59000</v>
      </c>
      <c r="E15" s="10">
        <f>'Ukupno po sektorima'!R9</f>
        <v>179160</v>
      </c>
    </row>
    <row r="16" spans="2:5" ht="18" customHeight="1">
      <c r="B16" s="24" t="s">
        <v>19</v>
      </c>
      <c r="C16" s="7">
        <f>SUM(C13:C15)</f>
        <v>1059572</v>
      </c>
      <c r="D16" s="7">
        <f>SUM(D13:D15)</f>
        <v>164000</v>
      </c>
      <c r="E16" s="7">
        <f>SUM(E13:E15)</f>
        <v>895572</v>
      </c>
    </row>
    <row r="17" spans="2:5" ht="13.15" customHeight="1">
      <c r="B17" s="226" t="s">
        <v>12</v>
      </c>
      <c r="C17" s="201" t="s">
        <v>22</v>
      </c>
      <c r="D17" s="224" t="s">
        <v>35</v>
      </c>
      <c r="E17" s="224" t="s">
        <v>0</v>
      </c>
    </row>
    <row r="18" spans="2:5" ht="13.15" customHeight="1">
      <c r="B18" s="226"/>
      <c r="C18" s="201"/>
      <c r="D18" s="225"/>
      <c r="E18" s="225"/>
    </row>
    <row r="19" spans="2:5" ht="13.15" customHeight="1">
      <c r="B19" s="226"/>
      <c r="C19" s="201"/>
      <c r="D19" s="225"/>
      <c r="E19" s="225"/>
    </row>
    <row r="20" spans="2:5" ht="19.899999999999999" customHeight="1">
      <c r="B20" s="13" t="s">
        <v>13</v>
      </c>
      <c r="C20" s="10">
        <f>D20+E20</f>
        <v>170000</v>
      </c>
      <c r="D20" s="10">
        <f>'Ukupno po sektorima'!$G$7</f>
        <v>20000</v>
      </c>
      <c r="E20" s="10">
        <f>'Ukupno po sektorima'!S7</f>
        <v>150000</v>
      </c>
    </row>
    <row r="21" spans="2:5" ht="19.899999999999999" customHeight="1">
      <c r="B21" s="13" t="s">
        <v>14</v>
      </c>
      <c r="C21" s="10">
        <f>D21+E21</f>
        <v>343800</v>
      </c>
      <c r="D21" s="10">
        <f>'Ukupno po sektorima'!$G$8</f>
        <v>23000</v>
      </c>
      <c r="E21" s="10">
        <f>'Ukupno po sektorima'!S8</f>
        <v>320800</v>
      </c>
    </row>
    <row r="22" spans="2:5" ht="19.899999999999999" customHeight="1">
      <c r="B22" s="13" t="s">
        <v>36</v>
      </c>
      <c r="C22" s="10">
        <f>D22+E22</f>
        <v>839925</v>
      </c>
      <c r="D22" s="10">
        <f>'Ukupno po sektorima'!$G$9</f>
        <v>76500</v>
      </c>
      <c r="E22" s="10">
        <f>'Ukupno po sektorima'!S9</f>
        <v>763425</v>
      </c>
    </row>
    <row r="23" spans="2:5" ht="18" customHeight="1">
      <c r="B23" s="24" t="s">
        <v>19</v>
      </c>
      <c r="C23" s="7">
        <f>SUM(C20:C22)</f>
        <v>1353725</v>
      </c>
      <c r="D23" s="7">
        <f>SUM(D20:D22)</f>
        <v>119500</v>
      </c>
      <c r="E23" s="7">
        <f>SUM(E20:E22)</f>
        <v>1234225</v>
      </c>
    </row>
    <row r="25" spans="2:5" ht="18" customHeight="1">
      <c r="B25" s="12" t="s">
        <v>37</v>
      </c>
      <c r="C25" s="7">
        <f>C9+C16+C23</f>
        <v>4187238</v>
      </c>
      <c r="D25" s="7">
        <f>D9+D16+D23</f>
        <v>754000</v>
      </c>
      <c r="E25" s="7">
        <f>E9+E16+E23</f>
        <v>3433238</v>
      </c>
    </row>
  </sheetData>
  <sheetProtection algorithmName="SHA-512" hashValue="+OBHmDN1tc2YXk7msD1WXLYZNBPXRQRLhK1x0HXFYlOKCPqG5vO6uCGbWJ1IIKKRi47lTEOovAHfvSbNNm892A==" saltValue="b39VkDn1I2KcXWivbm6wNw==" spinCount="100000" sheet="1" objects="1" scenarios="1"/>
  <mergeCells count="13">
    <mergeCell ref="B2:E2"/>
    <mergeCell ref="E17:E19"/>
    <mergeCell ref="B3:B5"/>
    <mergeCell ref="D3:D5"/>
    <mergeCell ref="E3:E5"/>
    <mergeCell ref="C3:C5"/>
    <mergeCell ref="B17:B19"/>
    <mergeCell ref="C17:C19"/>
    <mergeCell ref="D17:D19"/>
    <mergeCell ref="D10:D12"/>
    <mergeCell ref="E10:E12"/>
    <mergeCell ref="B10:B12"/>
    <mergeCell ref="C10:C12"/>
  </mergeCells>
  <pageMargins left="0.43" right="0.31" top="0.72" bottom="1" header="0.5" footer="0.5"/>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AA23"/>
  <sheetViews>
    <sheetView showGridLines="0" topLeftCell="A34" zoomScaleNormal="100" zoomScaleSheetLayoutView="28" zoomScalePageLayoutView="44" workbookViewId="0">
      <selection activeCell="S31" sqref="S31"/>
    </sheetView>
  </sheetViews>
  <sheetFormatPr defaultColWidth="8.85546875" defaultRowHeight="12.75"/>
  <cols>
    <col min="1" max="1" width="1.7109375" style="6" customWidth="1"/>
    <col min="2" max="2" width="32.28515625" style="6" customWidth="1"/>
    <col min="3" max="3" width="11.140625" style="6" customWidth="1"/>
    <col min="4" max="4" width="8.42578125" style="6" customWidth="1"/>
    <col min="5" max="5" width="14.28515625" style="6" customWidth="1"/>
    <col min="6" max="6" width="9.28515625" style="6" customWidth="1"/>
    <col min="7" max="14" width="14.28515625" style="6" customWidth="1"/>
    <col min="15" max="15" width="3" style="6" customWidth="1"/>
    <col min="16" max="16384" width="8.85546875" style="6"/>
  </cols>
  <sheetData>
    <row r="1" spans="2:27">
      <c r="B1" s="36"/>
      <c r="C1" s="36"/>
      <c r="D1" s="36"/>
    </row>
    <row r="2" spans="2:27" ht="23.45" customHeight="1">
      <c r="B2" s="22" t="s">
        <v>54</v>
      </c>
      <c r="C2" s="22"/>
      <c r="D2" s="22"/>
    </row>
    <row r="3" spans="2:27" ht="13.9" customHeight="1">
      <c r="B3" s="243" t="s">
        <v>49</v>
      </c>
      <c r="C3" s="236" t="s">
        <v>50</v>
      </c>
      <c r="D3" s="237"/>
      <c r="E3" s="230" t="s">
        <v>8</v>
      </c>
      <c r="F3" s="231"/>
      <c r="G3" s="202" t="s">
        <v>35</v>
      </c>
      <c r="H3" s="202"/>
      <c r="I3" s="202"/>
      <c r="J3" s="202"/>
      <c r="K3" s="209" t="s">
        <v>0</v>
      </c>
      <c r="L3" s="209"/>
      <c r="M3" s="209"/>
      <c r="N3" s="209"/>
    </row>
    <row r="4" spans="2:27" ht="27.6" customHeight="1">
      <c r="B4" s="244"/>
      <c r="C4" s="238"/>
      <c r="D4" s="239"/>
      <c r="E4" s="232"/>
      <c r="F4" s="233"/>
      <c r="G4" s="203" t="s">
        <v>18</v>
      </c>
      <c r="H4" s="203"/>
      <c r="I4" s="203"/>
      <c r="J4" s="203"/>
      <c r="K4" s="201" t="s">
        <v>29</v>
      </c>
      <c r="L4" s="201"/>
      <c r="M4" s="201"/>
      <c r="N4" s="201"/>
    </row>
    <row r="5" spans="2:27" ht="13.15" customHeight="1">
      <c r="B5" s="244"/>
      <c r="C5" s="240" t="s">
        <v>48</v>
      </c>
      <c r="D5" s="242" t="s">
        <v>51</v>
      </c>
      <c r="E5" s="234" t="s">
        <v>52</v>
      </c>
      <c r="F5" s="234" t="s">
        <v>53</v>
      </c>
      <c r="G5" s="196" t="s">
        <v>1</v>
      </c>
      <c r="H5" s="196" t="s">
        <v>2</v>
      </c>
      <c r="I5" s="196" t="s">
        <v>3</v>
      </c>
      <c r="J5" s="196" t="s">
        <v>4</v>
      </c>
      <c r="K5" s="219" t="s">
        <v>1</v>
      </c>
      <c r="L5" s="219" t="s">
        <v>2</v>
      </c>
      <c r="M5" s="219" t="s">
        <v>3</v>
      </c>
      <c r="N5" s="219" t="s">
        <v>4</v>
      </c>
    </row>
    <row r="6" spans="2:27" ht="13.15" customHeight="1">
      <c r="B6" s="245"/>
      <c r="C6" s="241"/>
      <c r="D6" s="242"/>
      <c r="E6" s="235"/>
      <c r="F6" s="235"/>
      <c r="G6" s="196"/>
      <c r="H6" s="196"/>
      <c r="I6" s="196"/>
      <c r="J6" s="196"/>
      <c r="K6" s="219"/>
      <c r="L6" s="219"/>
      <c r="M6" s="219"/>
      <c r="N6" s="219"/>
    </row>
    <row r="7" spans="2:27" s="35" customFormat="1" ht="33.6" customHeight="1">
      <c r="B7" s="44" t="s">
        <v>68</v>
      </c>
      <c r="C7" s="48">
        <f>COUNTIF('Plan 2016-2018'!$Y8:$Y61,"*A*")</f>
        <v>16</v>
      </c>
      <c r="D7" s="49">
        <f t="shared" ref="D7:D12" si="0">C7/C$13</f>
        <v>0.29629629629629628</v>
      </c>
      <c r="E7" s="50">
        <f>SUMIF('Plan 2016-2018'!$Y8:$Y61,"*A*",'Plan 2016-2018'!E8:E61)</f>
        <v>2179925</v>
      </c>
      <c r="F7" s="49">
        <f t="shared" ref="F7:F12" si="1">E7/E$13</f>
        <v>0.52436858317950519</v>
      </c>
      <c r="G7" s="51">
        <f>SUMIF('Plan 2016-2018'!$Y8:$Y61,"*A*",'Plan 2016-2018'!F8:F61)</f>
        <v>345000</v>
      </c>
      <c r="H7" s="51">
        <f>SUMIF('Plan 2016-2018'!$Y8:$Y61,"*A*",'Plan 2016-2018'!G8:G61)</f>
        <v>42000</v>
      </c>
      <c r="I7" s="51">
        <f>SUMIF('Plan 2016-2018'!$Y8:$Y61,"*A*",'Plan 2016-2018'!H8:H61)</f>
        <v>51000</v>
      </c>
      <c r="J7" s="50">
        <f t="shared" ref="J7:J13" si="2">SUM(G7:I7)</f>
        <v>438000</v>
      </c>
      <c r="K7" s="51">
        <f>SUMIF('Plan 2016-2018'!$Y8:$Y61,"*A*",'Plan 2016-2018'!R8:R61)</f>
        <v>554000</v>
      </c>
      <c r="L7" s="51">
        <f>SUMIF('Plan 2016-2018'!$Y8:$Y61,"*A*",'Plan 2016-2018'!S8:S61)</f>
        <v>344000</v>
      </c>
      <c r="M7" s="51">
        <f>SUMIF('Plan 2016-2018'!$Y8:$Y61,"*A*",'Plan 2016-2018'!T8:T61)</f>
        <v>873925</v>
      </c>
      <c r="N7" s="50">
        <f t="shared" ref="N7:N13" si="3">SUM(K7:M7)</f>
        <v>1771925</v>
      </c>
    </row>
    <row r="8" spans="2:27" s="35" customFormat="1" ht="50.45" customHeight="1">
      <c r="B8" s="44" t="s">
        <v>69</v>
      </c>
      <c r="C8" s="48">
        <f>COUNTIF('Plan 2016-2018'!$Y8:$Y61,"*B*")</f>
        <v>29</v>
      </c>
      <c r="D8" s="49">
        <f t="shared" si="0"/>
        <v>0.53703703703703709</v>
      </c>
      <c r="E8" s="50">
        <f>SUMIF('Plan 2016-2018'!$Y8:$Y61,"*B*",'Plan 2016-2018'!E8:E61)</f>
        <v>1732113</v>
      </c>
      <c r="F8" s="49">
        <f t="shared" si="1"/>
        <v>0.41664994883622253</v>
      </c>
      <c r="G8" s="51">
        <f>SUMIF('Plan 2016-2018'!$Y8:$Y61,"*B*",'Plan 2016-2018'!F8:F61)</f>
        <v>83500</v>
      </c>
      <c r="H8" s="51">
        <f>SUMIF('Plan 2016-2018'!$Y8:$Y61,"*B*",'Plan 2016-2018'!G8:G61)</f>
        <v>80000</v>
      </c>
      <c r="I8" s="51">
        <f>SUMIF('Plan 2016-2018'!$Y8:$Y61,"*B*",'Plan 2016-2018'!H8:H61)</f>
        <v>57500</v>
      </c>
      <c r="J8" s="50">
        <f t="shared" si="2"/>
        <v>221000</v>
      </c>
      <c r="K8" s="51">
        <f>SUMIF('Plan 2016-2018'!$Y8:$Y61,"*B*",'Plan 2016-2018'!R8:R61)</f>
        <v>696041</v>
      </c>
      <c r="L8" s="51">
        <f>SUMIF('Plan 2016-2018'!$Y8:$Y61,"*B*",'Plan 2016-2018'!S8:S61)</f>
        <v>498172</v>
      </c>
      <c r="M8" s="51">
        <f>SUMIF('Plan 2016-2018'!$Y8:$Y61,"*B*",'Plan 2016-2018'!T8:T61)</f>
        <v>316900</v>
      </c>
      <c r="N8" s="50">
        <f t="shared" si="3"/>
        <v>1511113</v>
      </c>
    </row>
    <row r="9" spans="2:27" s="35" customFormat="1" ht="79.150000000000006" customHeight="1">
      <c r="B9" s="44" t="s">
        <v>70</v>
      </c>
      <c r="C9" s="48">
        <f>COUNTIF('Plan 2016-2018'!$Y8:$Y61,"*C*")</f>
        <v>1</v>
      </c>
      <c r="D9" s="49">
        <f t="shared" si="0"/>
        <v>1.8518518518518517E-2</v>
      </c>
      <c r="E9" s="50">
        <f>SUMIF('Plan 2016-2018'!$Y8:$Y61,"*C*",'Plan 2016-2018'!E8:E61)</f>
        <v>75000</v>
      </c>
      <c r="F9" s="49">
        <f t="shared" si="1"/>
        <v>1.8040824220311658E-2</v>
      </c>
      <c r="G9" s="51">
        <f>SUMIF('Plan 2016-2018'!$Y8:$Y61,"*C*",'Plan 2016-2018'!F8:F61)</f>
        <v>0</v>
      </c>
      <c r="H9" s="51">
        <f>SUMIF('Plan 2016-2018'!$Y8:$Y61,"*C*",'Plan 2016-2018'!G8:G61)</f>
        <v>0</v>
      </c>
      <c r="I9" s="51">
        <f>SUMIF('Plan 2016-2018'!$Y8:$Y61,"*C*",'Plan 2016-2018'!H8:H61)</f>
        <v>0</v>
      </c>
      <c r="J9" s="50">
        <f t="shared" si="2"/>
        <v>0</v>
      </c>
      <c r="K9" s="51">
        <f>SUMIF('Plan 2016-2018'!$Y8:$Y61,"*C*",'Plan 2016-2018'!R8:R61)</f>
        <v>25000</v>
      </c>
      <c r="L9" s="51">
        <f>SUMIF('Plan 2016-2018'!$Y8:$Y61,"*C*",'Plan 2016-2018'!S8:S61)</f>
        <v>25000</v>
      </c>
      <c r="M9" s="51">
        <f>SUMIF('Plan 2016-2018'!$Y8:$Y61,"*C*",'Plan 2016-2018'!T8:T61)</f>
        <v>25000</v>
      </c>
      <c r="N9" s="50">
        <f t="shared" si="3"/>
        <v>75000</v>
      </c>
      <c r="P9" s="227"/>
      <c r="Q9" s="228"/>
      <c r="R9" s="228"/>
      <c r="S9" s="228"/>
      <c r="T9" s="228"/>
      <c r="U9" s="228"/>
      <c r="V9" s="228"/>
      <c r="W9" s="228"/>
      <c r="X9" s="228"/>
      <c r="Y9" s="39"/>
      <c r="Z9" s="39"/>
      <c r="AA9" s="39"/>
    </row>
    <row r="10" spans="2:27" s="35" customFormat="1" ht="75" customHeight="1">
      <c r="B10" s="44" t="s">
        <v>71</v>
      </c>
      <c r="C10" s="48">
        <f>COUNTIF('Plan 2016-2018'!$Y8:$Y61,"*D*")</f>
        <v>0</v>
      </c>
      <c r="D10" s="49">
        <f t="shared" si="0"/>
        <v>0</v>
      </c>
      <c r="E10" s="50">
        <f>SUMIF('Plan 2016-2018'!$Y8:$Y61,"*D*",'Plan 2016-2018'!E8:E61)</f>
        <v>0</v>
      </c>
      <c r="F10" s="49">
        <f t="shared" si="1"/>
        <v>0</v>
      </c>
      <c r="G10" s="51">
        <f>SUMIF('Plan 2016-2018'!$Y8:$Y61,"*D*",'Plan 2016-2018'!F8:F61)</f>
        <v>0</v>
      </c>
      <c r="H10" s="51">
        <f>SUMIF('Plan 2016-2018'!$Y8:$Y61,"*D*",'Plan 2016-2018'!G8:G61)</f>
        <v>0</v>
      </c>
      <c r="I10" s="51">
        <f>SUMIF('Plan 2016-2018'!$Y8:$Y61,"*D*",'Plan 2016-2018'!H8:H61)</f>
        <v>0</v>
      </c>
      <c r="J10" s="50">
        <f t="shared" si="2"/>
        <v>0</v>
      </c>
      <c r="K10" s="51">
        <f>SUMIF('Plan 2016-2018'!$Y8:$Y61,"*D*",'Plan 2016-2018'!R8:R61)</f>
        <v>0</v>
      </c>
      <c r="L10" s="51">
        <f>SUMIF('Plan 2016-2018'!$Y8:$Y61,"*D*",'Plan 2016-2018'!S8:S61)</f>
        <v>0</v>
      </c>
      <c r="M10" s="51">
        <f>SUMIF('Plan 2016-2018'!$Y8:$Y61,"*D*",'Plan 2016-2018'!T8:T61)</f>
        <v>0</v>
      </c>
      <c r="N10" s="50">
        <f t="shared" si="3"/>
        <v>0</v>
      </c>
    </row>
    <row r="11" spans="2:27" s="35" customFormat="1" ht="48" customHeight="1">
      <c r="B11" s="44" t="s">
        <v>72</v>
      </c>
      <c r="C11" s="48">
        <f>COUNTIF('Plan 2016-2018'!$Y6:$Y61,"*E*")</f>
        <v>8</v>
      </c>
      <c r="D11" s="49">
        <f t="shared" si="0"/>
        <v>0.14814814814814814</v>
      </c>
      <c r="E11" s="50">
        <f>SUMIF('Plan 2016-2018'!$Y8:$Y61,"*E*",'Plan 2016-2018'!E8:E61)</f>
        <v>170200</v>
      </c>
      <c r="F11" s="49">
        <f t="shared" si="1"/>
        <v>4.0940643763960588E-2</v>
      </c>
      <c r="G11" s="51">
        <f>SUMIF('Plan 2016-2018'!$Y8:$Y61,"*E*",'Plan 2016-2018'!F8:F61)</f>
        <v>42000</v>
      </c>
      <c r="H11" s="51">
        <f>SUMIF('Plan 2016-2018'!$Y8:$Y61,"*E*",'Plan 2016-2018'!G8:G61)</f>
        <v>42000</v>
      </c>
      <c r="I11" s="51">
        <f>SUMIF('Plan 2016-2018'!$Y8:$Y61,"*E*",'Plan 2016-2018'!H8:H61)</f>
        <v>11000</v>
      </c>
      <c r="J11" s="50">
        <f t="shared" si="2"/>
        <v>95000</v>
      </c>
      <c r="K11" s="51">
        <f>SUMIF('Plan 2016-2018'!$Y8:$Y61,"*E*",'Plan 2016-2018'!R8:R61)</f>
        <v>28400</v>
      </c>
      <c r="L11" s="51">
        <f>SUMIF('Plan 2016-2018'!$Y8:$Y61,"*E*",'Plan 2016-2018'!S8:S61)</f>
        <v>28400</v>
      </c>
      <c r="M11" s="51">
        <f>SUMIF('Plan 2016-2018'!$Y8:$Y61,"*E*",'Plan 2016-2018'!T8:T61)</f>
        <v>18400</v>
      </c>
      <c r="N11" s="50">
        <f t="shared" si="3"/>
        <v>75200</v>
      </c>
    </row>
    <row r="12" spans="2:27" s="35" customFormat="1" ht="30.6" customHeight="1">
      <c r="B12" s="45" t="s">
        <v>55</v>
      </c>
      <c r="C12" s="52">
        <f>COUNTIF('Plan 2016-2018'!$Y8:$Y61,"&gt;0")</f>
        <v>0</v>
      </c>
      <c r="D12" s="49">
        <f t="shared" si="0"/>
        <v>0</v>
      </c>
      <c r="E12" s="53">
        <f>SUMIF('Plan 2016-2018'!$Y8:$Y61,"&gt;0",'Plan 2016-2018'!E8:E61)</f>
        <v>0</v>
      </c>
      <c r="F12" s="49">
        <f t="shared" si="1"/>
        <v>0</v>
      </c>
      <c r="G12" s="54">
        <f>SUMIF('Plan 2016-2018'!$Y8:$Y61,"&gt;0",'Plan 2016-2018'!F8:F61)</f>
        <v>0</v>
      </c>
      <c r="H12" s="54">
        <f>SUMIF('Plan 2016-2018'!$Y8:$Y61,"&gt;0",'Plan 2016-2018'!G8:G61)</f>
        <v>0</v>
      </c>
      <c r="I12" s="54">
        <f>SUMIF('Plan 2016-2018'!$Y8:$Y61,"&gt;0",'Plan 2016-2018'!H8:H61)</f>
        <v>0</v>
      </c>
      <c r="J12" s="53">
        <f t="shared" si="2"/>
        <v>0</v>
      </c>
      <c r="K12" s="54">
        <f>SUMIF('Plan 2016-2018'!$Y8:$Y61,"&gt;0",'Plan 2016-2018'!R8:R61)</f>
        <v>0</v>
      </c>
      <c r="L12" s="54">
        <f>SUMIF('Plan 2016-2018'!$Y8:$Y61,"&gt;0",'Plan 2016-2018'!S8:S61)</f>
        <v>0</v>
      </c>
      <c r="M12" s="54">
        <f>SUMIF('Plan 2016-2018'!$Y8:$Y61,"&gt;0",'Plan 2016-2018'!T8:T61)</f>
        <v>0</v>
      </c>
      <c r="N12" s="53">
        <f t="shared" si="3"/>
        <v>0</v>
      </c>
    </row>
    <row r="13" spans="2:27" ht="49.9" customHeight="1">
      <c r="B13" s="38" t="s">
        <v>15</v>
      </c>
      <c r="C13" s="55">
        <f>SUM(C7:C12)</f>
        <v>54</v>
      </c>
      <c r="D13" s="56">
        <f>SUM(D7:D12)</f>
        <v>1</v>
      </c>
      <c r="E13" s="50">
        <f t="shared" ref="E13:M13" si="4">SUM(E7:E12)</f>
        <v>4157238</v>
      </c>
      <c r="F13" s="56">
        <f>SUM(F7:F12)</f>
        <v>0.99999999999999989</v>
      </c>
      <c r="G13" s="57">
        <f t="shared" si="4"/>
        <v>470500</v>
      </c>
      <c r="H13" s="57">
        <f t="shared" si="4"/>
        <v>164000</v>
      </c>
      <c r="I13" s="57">
        <f t="shared" si="4"/>
        <v>119500</v>
      </c>
      <c r="J13" s="50">
        <f t="shared" si="2"/>
        <v>754000</v>
      </c>
      <c r="K13" s="57">
        <f t="shared" si="4"/>
        <v>1303441</v>
      </c>
      <c r="L13" s="57">
        <f t="shared" si="4"/>
        <v>895572</v>
      </c>
      <c r="M13" s="57">
        <f t="shared" si="4"/>
        <v>1234225</v>
      </c>
      <c r="N13" s="50">
        <f t="shared" si="3"/>
        <v>3433238</v>
      </c>
      <c r="P13" s="227"/>
      <c r="Q13" s="228"/>
      <c r="R13" s="228"/>
      <c r="S13" s="228"/>
      <c r="T13" s="228"/>
      <c r="U13" s="228"/>
      <c r="V13" s="228"/>
      <c r="W13" s="228"/>
      <c r="X13" s="228"/>
    </row>
    <row r="15" spans="2:27" s="9" customFormat="1" ht="13.9" customHeight="1">
      <c r="B15" s="229" t="s">
        <v>63</v>
      </c>
      <c r="C15" s="229"/>
      <c r="D15" s="229"/>
      <c r="E15" s="229"/>
      <c r="F15" s="229"/>
      <c r="G15" s="229"/>
      <c r="H15" s="229"/>
      <c r="I15" s="229"/>
      <c r="J15" s="229"/>
      <c r="K15" s="229"/>
      <c r="L15" s="229"/>
      <c r="M15" s="229"/>
      <c r="N15" s="229"/>
    </row>
    <row r="16" spans="2:27">
      <c r="B16" s="229"/>
      <c r="C16" s="229"/>
      <c r="D16" s="229"/>
      <c r="E16" s="229"/>
      <c r="F16" s="229"/>
      <c r="G16" s="229"/>
      <c r="H16" s="229"/>
      <c r="I16" s="229"/>
      <c r="J16" s="229"/>
      <c r="K16" s="229"/>
      <c r="L16" s="229"/>
      <c r="M16" s="229"/>
      <c r="N16" s="229"/>
    </row>
    <row r="17" spans="2:14">
      <c r="B17" s="229"/>
      <c r="C17" s="229"/>
      <c r="D17" s="229"/>
      <c r="E17" s="229"/>
      <c r="F17" s="229"/>
      <c r="G17" s="229"/>
      <c r="H17" s="229"/>
      <c r="I17" s="229"/>
      <c r="J17" s="229"/>
      <c r="K17" s="229"/>
      <c r="L17" s="229"/>
      <c r="M17" s="229"/>
      <c r="N17" s="229"/>
    </row>
    <row r="18" spans="2:14">
      <c r="B18" s="229"/>
      <c r="C18" s="229"/>
      <c r="D18" s="229"/>
      <c r="E18" s="229"/>
      <c r="F18" s="229"/>
      <c r="G18" s="229"/>
      <c r="H18" s="229"/>
      <c r="I18" s="229"/>
      <c r="J18" s="229"/>
      <c r="K18" s="229"/>
      <c r="L18" s="229"/>
      <c r="M18" s="229"/>
      <c r="N18" s="229"/>
    </row>
    <row r="23" spans="2:14" ht="18">
      <c r="E23" s="37"/>
      <c r="F23" s="37"/>
    </row>
  </sheetData>
  <sheetProtection algorithmName="SHA-512" hashValue="kL5rDZEhn5U4Iyhbnues24aQzT8KdxFww3eBF7QRaDQleazyIKIofRWLVe9yFFDu1/uwH4Uyu8RpRR7pYKKtPg==" saltValue="zIHHvqWzuHZ2gyPv2qHGrQ==" spinCount="100000" sheet="1" objects="1" scenarios="1"/>
  <mergeCells count="22">
    <mergeCell ref="P9:X9"/>
    <mergeCell ref="P13:X13"/>
    <mergeCell ref="B15:N18"/>
    <mergeCell ref="E3:F4"/>
    <mergeCell ref="E5:E6"/>
    <mergeCell ref="F5:F6"/>
    <mergeCell ref="L5:L6"/>
    <mergeCell ref="M5:M6"/>
    <mergeCell ref="N5:N6"/>
    <mergeCell ref="C3:D4"/>
    <mergeCell ref="C5:C6"/>
    <mergeCell ref="D5:D6"/>
    <mergeCell ref="K5:K6"/>
    <mergeCell ref="B3:B6"/>
    <mergeCell ref="G3:J3"/>
    <mergeCell ref="K3:N3"/>
    <mergeCell ref="G4:J4"/>
    <mergeCell ref="K4:N4"/>
    <mergeCell ref="G5:G6"/>
    <mergeCell ref="H5:H6"/>
    <mergeCell ref="I5:I6"/>
    <mergeCell ref="J5:J6"/>
  </mergeCells>
  <printOptions horizontalCentered="1"/>
  <pageMargins left="0.2" right="0.2" top="0.22" bottom="0.49" header="0.5" footer="0.34"/>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Upute</vt:lpstr>
      <vt:lpstr>Plan 2016-2018</vt:lpstr>
      <vt:lpstr>Ukupno po sektorima</vt:lpstr>
      <vt:lpstr>Ukupno po godinama</vt:lpstr>
      <vt:lpstr>Ukupno po A-E klasama</vt:lpstr>
      <vt:lpstr>'Plan 2016-2018'!Print_Area</vt:lpstr>
    </vt:vector>
  </TitlesOfParts>
  <Company>UNDP Bosnia and Herzegovina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msutonwilliams</dc:creator>
  <cp:lastModifiedBy>Azra Kujundzic</cp:lastModifiedBy>
  <cp:lastPrinted>2014-11-06T08:51:28Z</cp:lastPrinted>
  <dcterms:created xsi:type="dcterms:W3CDTF">2013-10-16T07:47:36Z</dcterms:created>
  <dcterms:modified xsi:type="dcterms:W3CDTF">2017-12-03T14:25:50Z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